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mrzo\OneDrive\Робочий стіл\РОВ\ММР ЗО\СЕССИЯ\2026 РІК\59 сесія\бюджет\"/>
    </mc:Choice>
  </mc:AlternateContent>
  <xr:revisionPtr revIDLastSave="0" documentId="8_{EB684BB1-0D07-4EDE-8CC2-013D02015007}"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7" i="2" l="1"/>
  <c r="F87" i="2"/>
  <c r="F60" i="2"/>
  <c r="H60" i="2"/>
  <c r="H56" i="2"/>
  <c r="F56" i="2"/>
  <c r="F338" i="2"/>
  <c r="F25" i="2"/>
  <c r="F34" i="2"/>
  <c r="I296" i="2"/>
  <c r="F296" i="2"/>
  <c r="G420" i="2"/>
  <c r="G168" i="2"/>
  <c r="I359" i="2"/>
  <c r="F266" i="2"/>
  <c r="F265" i="2"/>
  <c r="G266" i="2"/>
  <c r="G97" i="2"/>
  <c r="F97" i="2"/>
  <c r="G89" i="2"/>
  <c r="F89" i="2"/>
  <c r="G84" i="2"/>
  <c r="F84" i="2"/>
  <c r="G60" i="2"/>
  <c r="G79" i="2"/>
  <c r="F79" i="2"/>
  <c r="G56" i="2"/>
  <c r="L105" i="2"/>
  <c r="F54" i="2" l="1"/>
  <c r="F262" i="2"/>
  <c r="I406" i="2"/>
  <c r="F39" i="2"/>
  <c r="F153" i="2"/>
  <c r="F252" i="2"/>
  <c r="F167" i="2"/>
  <c r="G167" i="2"/>
  <c r="O102" i="2"/>
  <c r="O103" i="2"/>
  <c r="O104" i="2"/>
  <c r="O105" i="2"/>
  <c r="O106" i="2"/>
  <c r="F283" i="2" l="1"/>
  <c r="G283" i="2"/>
  <c r="K167" i="2"/>
  <c r="L167" i="2"/>
  <c r="M167" i="2"/>
  <c r="N167" i="2"/>
  <c r="O258" i="2"/>
  <c r="J258" i="2" s="1"/>
  <c r="O259" i="2"/>
  <c r="J259" i="2" s="1"/>
  <c r="H167" i="2"/>
  <c r="E258" i="2"/>
  <c r="E259" i="2"/>
  <c r="F36" i="2"/>
  <c r="I282" i="2"/>
  <c r="I269" i="2"/>
  <c r="I54" i="2"/>
  <c r="I45" i="2" s="1"/>
  <c r="I16" i="2"/>
  <c r="F404" i="2"/>
  <c r="G404" i="2"/>
  <c r="P258" i="2" l="1"/>
  <c r="P259" i="2"/>
  <c r="I337" i="2"/>
  <c r="E296" i="2"/>
  <c r="E84" i="2"/>
  <c r="E17" i="2"/>
  <c r="O40" i="2"/>
  <c r="O41" i="2"/>
  <c r="O42" i="2"/>
  <c r="O43" i="2"/>
  <c r="O44" i="2"/>
  <c r="O25" i="2"/>
  <c r="O26" i="2"/>
  <c r="O27" i="2"/>
  <c r="O28" i="2"/>
  <c r="O29" i="2"/>
  <c r="O30" i="2"/>
  <c r="E405" i="2"/>
  <c r="K54" i="2" l="1"/>
  <c r="L54" i="2"/>
  <c r="M54" i="2"/>
  <c r="N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H281" i="2" s="1"/>
  <c r="G282" i="2"/>
  <c r="G281" i="2" s="1"/>
  <c r="H269" i="2"/>
  <c r="H267" i="2" s="1"/>
  <c r="G269" i="2"/>
  <c r="G267" i="2" s="1"/>
  <c r="J37" i="2"/>
  <c r="J38" i="2"/>
  <c r="P38" i="2" s="1"/>
  <c r="O56" i="2"/>
  <c r="J56" i="2" s="1"/>
  <c r="O57" i="2"/>
  <c r="J57" i="2" s="1"/>
  <c r="O58" i="2"/>
  <c r="J58" i="2" s="1"/>
  <c r="O59" i="2"/>
  <c r="J59" i="2" s="1"/>
  <c r="O60" i="2"/>
  <c r="O61" i="2"/>
  <c r="O62" i="2"/>
  <c r="O63" i="2"/>
  <c r="J63" i="2" s="1"/>
  <c r="O64" i="2"/>
  <c r="O66" i="2"/>
  <c r="J66" i="2" s="1"/>
  <c r="O67" i="2"/>
  <c r="J67" i="2" s="1"/>
  <c r="O68" i="2"/>
  <c r="J68" i="2" s="1"/>
  <c r="O69" i="2"/>
  <c r="J69" i="2" s="1"/>
  <c r="O70" i="2"/>
  <c r="J70" i="2" s="1"/>
  <c r="O71" i="2"/>
  <c r="O72" i="2"/>
  <c r="J72" i="2" s="1"/>
  <c r="O73" i="2"/>
  <c r="O74" i="2"/>
  <c r="J74" i="2" s="1"/>
  <c r="O75" i="2"/>
  <c r="J75" i="2" s="1"/>
  <c r="O76" i="2"/>
  <c r="J76" i="2" s="1"/>
  <c r="O77" i="2"/>
  <c r="O78" i="2"/>
  <c r="J78" i="2" s="1"/>
  <c r="O79" i="2"/>
  <c r="J79" i="2" s="1"/>
  <c r="O80" i="2"/>
  <c r="J80" i="2" s="1"/>
  <c r="O97" i="2"/>
  <c r="O81" i="2"/>
  <c r="J81" i="2" s="1"/>
  <c r="O82" i="2"/>
  <c r="J82" i="2" s="1"/>
  <c r="O83" i="2"/>
  <c r="J83" i="2" s="1"/>
  <c r="O84" i="2"/>
  <c r="J84" i="2" s="1"/>
  <c r="O85" i="2"/>
  <c r="O86" i="2"/>
  <c r="J86" i="2" s="1"/>
  <c r="O87" i="2"/>
  <c r="J87" i="2" s="1"/>
  <c r="O88" i="2"/>
  <c r="J88" i="2" s="1"/>
  <c r="O89" i="2"/>
  <c r="O90" i="2"/>
  <c r="J90" i="2" s="1"/>
  <c r="O91" i="2"/>
  <c r="J91" i="2" s="1"/>
  <c r="O92" i="2"/>
  <c r="J92" i="2" s="1"/>
  <c r="O93" i="2"/>
  <c r="J93" i="2" s="1"/>
  <c r="O94" i="2"/>
  <c r="O51" i="2" s="1"/>
  <c r="O95" i="2"/>
  <c r="O96" i="2"/>
  <c r="O98" i="2"/>
  <c r="J98" i="2" s="1"/>
  <c r="O169" i="2"/>
  <c r="O170" i="2"/>
  <c r="O171" i="2"/>
  <c r="O172" i="2"/>
  <c r="J172" i="2" s="1"/>
  <c r="O173" i="2"/>
  <c r="J173" i="2" s="1"/>
  <c r="O174" i="2"/>
  <c r="J174" i="2" s="1"/>
  <c r="O175" i="2"/>
  <c r="J175" i="2" s="1"/>
  <c r="O176" i="2"/>
  <c r="J176" i="2" s="1"/>
  <c r="O177" i="2"/>
  <c r="J177" i="2" s="1"/>
  <c r="O178" i="2"/>
  <c r="J178" i="2" s="1"/>
  <c r="O179" i="2"/>
  <c r="O180" i="2"/>
  <c r="O181" i="2"/>
  <c r="O182" i="2"/>
  <c r="O183" i="2"/>
  <c r="O184" i="2"/>
  <c r="J184" i="2" s="1"/>
  <c r="O185" i="2"/>
  <c r="O186" i="2"/>
  <c r="J186" i="2" s="1"/>
  <c r="O187" i="2"/>
  <c r="J187" i="2" s="1"/>
  <c r="O188" i="2"/>
  <c r="J188" i="2" s="1"/>
  <c r="O189" i="2"/>
  <c r="J189" i="2" s="1"/>
  <c r="O190" i="2"/>
  <c r="O191" i="2"/>
  <c r="O192" i="2"/>
  <c r="J192" i="2" s="1"/>
  <c r="O193" i="2"/>
  <c r="O194" i="2"/>
  <c r="J194" i="2" s="1"/>
  <c r="O195" i="2"/>
  <c r="O196" i="2"/>
  <c r="J196" i="2" s="1"/>
  <c r="O197" i="2"/>
  <c r="J197" i="2" s="1"/>
  <c r="O198" i="2"/>
  <c r="J198" i="2" s="1"/>
  <c r="O199" i="2"/>
  <c r="J199" i="2" s="1"/>
  <c r="O200" i="2"/>
  <c r="J200" i="2" s="1"/>
  <c r="O201" i="2"/>
  <c r="J201" i="2" s="1"/>
  <c r="O202" i="2"/>
  <c r="O203" i="2"/>
  <c r="J203" i="2" s="1"/>
  <c r="O204" i="2"/>
  <c r="O205" i="2"/>
  <c r="J205" i="2" s="1"/>
  <c r="O206" i="2"/>
  <c r="J206" i="2" s="1"/>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J226" i="2" s="1"/>
  <c r="O227" i="2"/>
  <c r="O228" i="2"/>
  <c r="O229" i="2"/>
  <c r="J229" i="2" s="1"/>
  <c r="O230" i="2"/>
  <c r="O231" i="2"/>
  <c r="O232" i="2"/>
  <c r="J232" i="2" s="1"/>
  <c r="O233" i="2"/>
  <c r="J233" i="2" s="1"/>
  <c r="O234" i="2"/>
  <c r="J234" i="2" s="1"/>
  <c r="O235" i="2"/>
  <c r="J235" i="2" s="1"/>
  <c r="P235" i="2" s="1"/>
  <c r="O236" i="2"/>
  <c r="J236" i="2" s="1"/>
  <c r="O237" i="2"/>
  <c r="J237" i="2" s="1"/>
  <c r="O238" i="2"/>
  <c r="O239" i="2"/>
  <c r="J239" i="2" s="1"/>
  <c r="O240" i="2"/>
  <c r="J240" i="2" s="1"/>
  <c r="O241" i="2"/>
  <c r="O242" i="2"/>
  <c r="J242" i="2" s="1"/>
  <c r="J241" i="2" s="1"/>
  <c r="O243" i="2"/>
  <c r="O244" i="2"/>
  <c r="O245" i="2"/>
  <c r="J245" i="2" s="1"/>
  <c r="O246" i="2"/>
  <c r="J246" i="2" s="1"/>
  <c r="O247" i="2"/>
  <c r="J247" i="2" s="1"/>
  <c r="O248" i="2"/>
  <c r="J248" i="2" s="1"/>
  <c r="O249" i="2"/>
  <c r="J249" i="2" s="1"/>
  <c r="O250" i="2"/>
  <c r="O251" i="2"/>
  <c r="O252" i="2"/>
  <c r="J252" i="2" s="1"/>
  <c r="O253" i="2"/>
  <c r="J253" i="2" s="1"/>
  <c r="O254" i="2"/>
  <c r="O166" i="2" s="1"/>
  <c r="O255" i="2"/>
  <c r="J255" i="2" s="1"/>
  <c r="O257" i="2"/>
  <c r="J257"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J270" i="2" s="1"/>
  <c r="K422" i="2"/>
  <c r="K421" i="2" s="1"/>
  <c r="H422" i="2"/>
  <c r="H421" i="2" s="1"/>
  <c r="O118" i="2"/>
  <c r="J118" i="2" s="1"/>
  <c r="O119" i="2"/>
  <c r="J119" i="2" s="1"/>
  <c r="O120" i="2"/>
  <c r="O121" i="2"/>
  <c r="O122" i="2"/>
  <c r="J122" i="2" s="1"/>
  <c r="O123" i="2"/>
  <c r="O124" i="2"/>
  <c r="O125" i="2"/>
  <c r="J125" i="2" s="1"/>
  <c r="O126" i="2"/>
  <c r="J126" i="2" s="1"/>
  <c r="O127" i="2"/>
  <c r="J127" i="2" s="1"/>
  <c r="O128" i="2"/>
  <c r="J128" i="2" s="1"/>
  <c r="P128" i="2" s="1"/>
  <c r="O129" i="2"/>
  <c r="O130" i="2"/>
  <c r="J130" i="2" s="1"/>
  <c r="O131" i="2"/>
  <c r="J131" i="2" s="1"/>
  <c r="O132" i="2"/>
  <c r="J132" i="2" s="1"/>
  <c r="O133" i="2"/>
  <c r="O134" i="2"/>
  <c r="J134" i="2" s="1"/>
  <c r="O135" i="2"/>
  <c r="J135" i="2" s="1"/>
  <c r="P135" i="2" s="1"/>
  <c r="O136" i="2"/>
  <c r="O137" i="2"/>
  <c r="O138" i="2"/>
  <c r="J138" i="2" s="1"/>
  <c r="O139" i="2"/>
  <c r="J139" i="2" s="1"/>
  <c r="O140" i="2"/>
  <c r="J140" i="2" s="1"/>
  <c r="O141" i="2"/>
  <c r="J141" i="2" s="1"/>
  <c r="O142" i="2"/>
  <c r="J142" i="2" s="1"/>
  <c r="O143" i="2"/>
  <c r="J143" i="2" s="1"/>
  <c r="O144" i="2"/>
  <c r="J144" i="2" s="1"/>
  <c r="O145" i="2"/>
  <c r="O146" i="2"/>
  <c r="O147" i="2"/>
  <c r="O148" i="2"/>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J347" i="2" s="1"/>
  <c r="O348" i="2"/>
  <c r="J348" i="2" s="1"/>
  <c r="P348" i="2" s="1"/>
  <c r="O349" i="2"/>
  <c r="O350" i="2"/>
  <c r="O351" i="2"/>
  <c r="O352" i="2"/>
  <c r="J352" i="2" s="1"/>
  <c r="O353" i="2"/>
  <c r="J353" i="2" s="1"/>
  <c r="P353" i="2" s="1"/>
  <c r="O354" i="2"/>
  <c r="J354" i="2" s="1"/>
  <c r="P354" i="2" s="1"/>
  <c r="O355" i="2"/>
  <c r="J355" i="2" s="1"/>
  <c r="P355" i="2" s="1"/>
  <c r="O356" i="2"/>
  <c r="J356" i="2" s="1"/>
  <c r="O357" i="2"/>
  <c r="J357" i="2" s="1"/>
  <c r="P357" i="2" s="1"/>
  <c r="O358" i="2"/>
  <c r="J358" i="2" s="1"/>
  <c r="O359" i="2"/>
  <c r="J359" i="2" s="1"/>
  <c r="O361" i="2"/>
  <c r="J361" i="2" s="1"/>
  <c r="P361" i="2" s="1"/>
  <c r="O362" i="2"/>
  <c r="J362" i="2" s="1"/>
  <c r="J331" i="2" s="1"/>
  <c r="O363" i="2"/>
  <c r="O364" i="2"/>
  <c r="J364" i="2" s="1"/>
  <c r="O365" i="2"/>
  <c r="J365" i="2" s="1"/>
  <c r="O366" i="2"/>
  <c r="O367" i="2"/>
  <c r="J367" i="2" s="1"/>
  <c r="P367" i="2" s="1"/>
  <c r="O368" i="2"/>
  <c r="J368" i="2" s="1"/>
  <c r="O369" i="2"/>
  <c r="O330" i="2" s="1"/>
  <c r="O370" i="2"/>
  <c r="O371" i="2"/>
  <c r="J371" i="2" s="1"/>
  <c r="O372" i="2"/>
  <c r="O373" i="2"/>
  <c r="J373" i="2" s="1"/>
  <c r="O374" i="2"/>
  <c r="O375" i="2"/>
  <c r="J375" i="2" s="1"/>
  <c r="O376" i="2"/>
  <c r="J376" i="2" s="1"/>
  <c r="O377" i="2"/>
  <c r="J377" i="2" s="1"/>
  <c r="O378" i="2"/>
  <c r="J378" i="2" s="1"/>
  <c r="O379" i="2"/>
  <c r="J379" i="2" s="1"/>
  <c r="O380" i="2"/>
  <c r="O335" i="2" s="1"/>
  <c r="O381" i="2"/>
  <c r="J381" i="2" s="1"/>
  <c r="O382" i="2"/>
  <c r="J382" i="2" s="1"/>
  <c r="O383" i="2"/>
  <c r="J383" i="2" s="1"/>
  <c r="O384" i="2"/>
  <c r="O385" i="2"/>
  <c r="J385" i="2" s="1"/>
  <c r="O386" i="2"/>
  <c r="J386" i="2" s="1"/>
  <c r="O387" i="2"/>
  <c r="J387" i="2" s="1"/>
  <c r="J333" i="2" s="1"/>
  <c r="P333" i="2" s="1"/>
  <c r="O388" i="2"/>
  <c r="J388" i="2" s="1"/>
  <c r="O389" i="2"/>
  <c r="J389" i="2" s="1"/>
  <c r="P389" i="2" s="1"/>
  <c r="O390" i="2"/>
  <c r="J390" i="2" s="1"/>
  <c r="O391" i="2"/>
  <c r="J391" i="2" s="1"/>
  <c r="O392" i="2"/>
  <c r="J392" i="2" s="1"/>
  <c r="O393" i="2"/>
  <c r="J393" i="2" s="1"/>
  <c r="O394" i="2"/>
  <c r="J394" i="2" s="1"/>
  <c r="O395" i="2"/>
  <c r="J395" i="2" s="1"/>
  <c r="O396" i="2"/>
  <c r="J396" i="2" s="1"/>
  <c r="P396" i="2" s="1"/>
  <c r="O397" i="2"/>
  <c r="J397" i="2" s="1"/>
  <c r="P397" i="2" s="1"/>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s="1"/>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E257" i="2"/>
  <c r="E256" i="2" s="1"/>
  <c r="N165" i="2"/>
  <c r="M165" i="2"/>
  <c r="L165" i="2"/>
  <c r="K165" i="2"/>
  <c r="H165" i="2"/>
  <c r="G165" i="2"/>
  <c r="J243"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E395" i="2"/>
  <c r="E394" i="2"/>
  <c r="E393" i="2"/>
  <c r="E392" i="2"/>
  <c r="E391" i="2"/>
  <c r="E390" i="2"/>
  <c r="E388" i="2"/>
  <c r="E386" i="2"/>
  <c r="E385" i="2"/>
  <c r="J384" i="2"/>
  <c r="E384" i="2"/>
  <c r="P384" i="2" s="1"/>
  <c r="E383" i="2"/>
  <c r="E382" i="2"/>
  <c r="E381" i="2"/>
  <c r="E379" i="2"/>
  <c r="E378" i="2"/>
  <c r="E377" i="2"/>
  <c r="E376" i="2" s="1"/>
  <c r="I376" i="2"/>
  <c r="H376" i="2"/>
  <c r="G376" i="2"/>
  <c r="F376" i="2"/>
  <c r="E375" i="2"/>
  <c r="E374" i="2" s="1"/>
  <c r="I374" i="2"/>
  <c r="H374" i="2"/>
  <c r="G374" i="2"/>
  <c r="F374" i="2"/>
  <c r="E373" i="2"/>
  <c r="J372" i="2"/>
  <c r="E372" i="2"/>
  <c r="P372" i="2" s="1"/>
  <c r="E371" i="2"/>
  <c r="J370" i="2"/>
  <c r="P370" i="2" s="1"/>
  <c r="E368" i="2"/>
  <c r="J366" i="2"/>
  <c r="P366" i="2" s="1"/>
  <c r="E365" i="2"/>
  <c r="E364" i="2"/>
  <c r="J363" i="2"/>
  <c r="E358" i="2"/>
  <c r="E356" i="2"/>
  <c r="E352" i="2"/>
  <c r="J351" i="2"/>
  <c r="E351" i="2"/>
  <c r="J350" i="2"/>
  <c r="E350" i="2"/>
  <c r="J349" i="2"/>
  <c r="E349"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F282" i="2"/>
  <c r="F281" i="2" s="1"/>
  <c r="E280" i="2"/>
  <c r="E279" i="2"/>
  <c r="I267" i="2"/>
  <c r="E277" i="2"/>
  <c r="E274" i="2"/>
  <c r="J273" i="2"/>
  <c r="E273" i="2"/>
  <c r="E270" i="2"/>
  <c r="N269" i="2"/>
  <c r="N267" i="2" s="1"/>
  <c r="M269" i="2"/>
  <c r="M267" i="2" s="1"/>
  <c r="L269" i="2"/>
  <c r="L267" i="2" s="1"/>
  <c r="K269" i="2"/>
  <c r="K267" i="2" s="1"/>
  <c r="N268" i="2"/>
  <c r="M268" i="2"/>
  <c r="L268" i="2"/>
  <c r="K268" i="2"/>
  <c r="E265" i="2"/>
  <c r="E262" i="2"/>
  <c r="N256" i="2"/>
  <c r="M256" i="2"/>
  <c r="L256" i="2"/>
  <c r="K256" i="2"/>
  <c r="O256" i="2" s="1"/>
  <c r="I256" i="2"/>
  <c r="E255" i="2"/>
  <c r="E254" i="2"/>
  <c r="P254" i="2" s="1"/>
  <c r="E251" i="2"/>
  <c r="P251" i="2" s="1"/>
  <c r="E250" i="2"/>
  <c r="P250" i="2" s="1"/>
  <c r="E249" i="2"/>
  <c r="E248" i="2"/>
  <c r="E247" i="2"/>
  <c r="E246" i="2"/>
  <c r="E245" i="2"/>
  <c r="J244" i="2"/>
  <c r="E244" i="2"/>
  <c r="E243" i="2"/>
  <c r="E242" i="2"/>
  <c r="E241" i="2" s="1"/>
  <c r="I241" i="2"/>
  <c r="E240" i="2"/>
  <c r="I239" i="2"/>
  <c r="P238" i="2"/>
  <c r="E237" i="2"/>
  <c r="E234" i="2"/>
  <c r="E233" i="2"/>
  <c r="E232" i="2"/>
  <c r="J231" i="2"/>
  <c r="I231" i="2"/>
  <c r="E231" i="2" s="1"/>
  <c r="E230" i="2"/>
  <c r="E229" i="2"/>
  <c r="E228" i="2"/>
  <c r="J227" i="2"/>
  <c r="E227"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E206" i="2"/>
  <c r="E205" i="2"/>
  <c r="J204" i="2"/>
  <c r="E204" i="2"/>
  <c r="E203" i="2"/>
  <c r="J202" i="2"/>
  <c r="E202" i="2"/>
  <c r="E201" i="2"/>
  <c r="E200" i="2"/>
  <c r="E199" i="2"/>
  <c r="E198" i="2"/>
  <c r="E197" i="2"/>
  <c r="E196" i="2"/>
  <c r="J195" i="2"/>
  <c r="E195" i="2"/>
  <c r="E194" i="2"/>
  <c r="J193" i="2"/>
  <c r="E193" i="2"/>
  <c r="E192" i="2"/>
  <c r="J191" i="2"/>
  <c r="E191" i="2"/>
  <c r="J190" i="2"/>
  <c r="I190" i="2"/>
  <c r="E190" i="2" s="1"/>
  <c r="E189" i="2"/>
  <c r="E188" i="2"/>
  <c r="E187" i="2"/>
  <c r="E186" i="2"/>
  <c r="I185" i="2"/>
  <c r="I184" i="2"/>
  <c r="E184" i="2" s="1"/>
  <c r="J183" i="2"/>
  <c r="E183" i="2"/>
  <c r="J182" i="2"/>
  <c r="E182" i="2"/>
  <c r="J181" i="2"/>
  <c r="E181" i="2"/>
  <c r="J180" i="2"/>
  <c r="E180" i="2"/>
  <c r="J179" i="2"/>
  <c r="E179" i="2"/>
  <c r="E178" i="2"/>
  <c r="E177" i="2"/>
  <c r="I176" i="2"/>
  <c r="E176" i="2" s="1"/>
  <c r="E175" i="2"/>
  <c r="E174" i="2"/>
  <c r="E173"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E143" i="2"/>
  <c r="E142" i="2"/>
  <c r="E141" i="2"/>
  <c r="E140" i="2"/>
  <c r="E139" i="2"/>
  <c r="E138" i="2"/>
  <c r="J137" i="2"/>
  <c r="E137" i="2"/>
  <c r="J136" i="2"/>
  <c r="E136" i="2"/>
  <c r="E135" i="2"/>
  <c r="E134" i="2"/>
  <c r="E133" i="2"/>
  <c r="P133" i="2" s="1"/>
  <c r="E132" i="2"/>
  <c r="E131" i="2"/>
  <c r="P131" i="2" s="1"/>
  <c r="E130" i="2"/>
  <c r="E129" i="2"/>
  <c r="P129" i="2" s="1"/>
  <c r="E127" i="2"/>
  <c r="E126" i="2"/>
  <c r="E125" i="2"/>
  <c r="J124" i="2"/>
  <c r="E124" i="2"/>
  <c r="E123" i="2"/>
  <c r="E122" i="2"/>
  <c r="J121" i="2"/>
  <c r="E121" i="2"/>
  <c r="J120" i="2"/>
  <c r="E120"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E83" i="2"/>
  <c r="E82" i="2"/>
  <c r="E81" i="2"/>
  <c r="E97" i="2"/>
  <c r="E80" i="2"/>
  <c r="E79" i="2"/>
  <c r="E78" i="2"/>
  <c r="J77" i="2"/>
  <c r="E77" i="2"/>
  <c r="E75"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374" i="2"/>
  <c r="J230" i="2"/>
  <c r="J228" i="2"/>
  <c r="K282" i="2"/>
  <c r="K281" i="2" s="1"/>
  <c r="O113" i="2"/>
  <c r="J123" i="2"/>
  <c r="J113" i="2" s="1"/>
  <c r="O333" i="2"/>
  <c r="E332" i="2"/>
  <c r="O331" i="2" l="1"/>
  <c r="P153" i="2"/>
  <c r="P206" i="2"/>
  <c r="I167" i="2"/>
  <c r="I165" i="2" s="1"/>
  <c r="J55" i="2"/>
  <c r="O54" i="2"/>
  <c r="O45" i="2" s="1"/>
  <c r="J168" i="2"/>
  <c r="J167" i="2" s="1"/>
  <c r="O167" i="2"/>
  <c r="O165" i="2" s="1"/>
  <c r="O332" i="2"/>
  <c r="E404" i="2"/>
  <c r="E402" i="2" s="1"/>
  <c r="P35" i="2"/>
  <c r="M404" i="2"/>
  <c r="M402" i="2" s="1"/>
  <c r="P121" i="2"/>
  <c r="P387" i="2"/>
  <c r="N404" i="2"/>
  <c r="N402" i="2" s="1"/>
  <c r="P63" i="2"/>
  <c r="E166" i="2"/>
  <c r="I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166"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O419" i="2"/>
  <c r="O418" i="2" s="1"/>
  <c r="P120" i="2"/>
  <c r="P136" i="2"/>
  <c r="P412" i="2"/>
  <c r="P263" i="2"/>
  <c r="P230" i="2"/>
  <c r="P137" i="2"/>
  <c r="P198" i="2"/>
  <c r="P205" i="2"/>
  <c r="P313" i="2"/>
  <c r="P343" i="2"/>
  <c r="P351" i="2"/>
  <c r="J185" i="2"/>
  <c r="P175" i="2"/>
  <c r="P283" i="2"/>
  <c r="P199" i="2"/>
  <c r="P247" i="2"/>
  <c r="J301" i="2"/>
  <c r="J285" i="2"/>
  <c r="P285" i="2" s="1"/>
  <c r="O108" i="2"/>
  <c r="J162" i="2"/>
  <c r="P162" i="2" s="1"/>
  <c r="P375" i="2"/>
  <c r="P299" i="2"/>
  <c r="P289" i="2"/>
  <c r="E337" i="2"/>
  <c r="E328" i="2" s="1"/>
  <c r="P307" i="2"/>
  <c r="P163" i="2"/>
  <c r="P410" i="2"/>
  <c r="P286" i="2"/>
  <c r="N282" i="2"/>
  <c r="N281" i="2" s="1"/>
  <c r="P279" i="2"/>
  <c r="P208" i="2"/>
  <c r="P196"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P46" i="2"/>
  <c r="P64" i="2"/>
  <c r="E16" i="2"/>
  <c r="E14" i="2" s="1"/>
  <c r="E419" i="2"/>
  <c r="P17" i="2"/>
  <c r="P420" i="2"/>
  <c r="P419" i="2" s="1"/>
  <c r="P418" i="2" s="1"/>
  <c r="J419" i="2"/>
  <c r="J418" i="2" s="1"/>
  <c r="P117" i="2"/>
  <c r="G430" i="2"/>
  <c r="K430" i="2"/>
  <c r="K437" i="2" s="1"/>
  <c r="K439" i="2" s="1"/>
  <c r="K441" i="2" s="1"/>
  <c r="J406" i="2"/>
  <c r="J282" i="2" l="1"/>
  <c r="J281" i="2" s="1"/>
  <c r="M430" i="2"/>
  <c r="K334" i="2"/>
  <c r="P167" i="2"/>
  <c r="P165" i="2" s="1"/>
  <c r="J295" i="2"/>
  <c r="P295" i="2" s="1"/>
  <c r="N430" i="2"/>
  <c r="P108" i="2"/>
  <c r="I430" i="2"/>
  <c r="P185" i="2"/>
  <c r="J54" i="2"/>
  <c r="J45" i="2" s="1"/>
  <c r="J51" i="2"/>
  <c r="P97" i="2"/>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<sst xmlns="http://schemas.openxmlformats.org/spreadsheetml/2006/main" count="1147" uniqueCount="752">
  <si>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</si>
  <si>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</si>
  <si>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</si>
  <si>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</si>
  <si>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</si>
  <si>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</si>
  <si>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</si>
  <si>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</si>
  <si>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</si>
  <si>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</si>
  <si>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</si>
  <si>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</si>
  <si>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</si>
  <si>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</si>
  <si>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</si>
  <si>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</si>
  <si>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</si>
  <si>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</si>
  <si>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</si>
  <si>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</si>
  <si>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</si>
  <si>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</si>
  <si>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</si>
  <si>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</si>
  <si>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</si>
  <si>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</si>
  <si>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</si>
  <si>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</si>
  <si>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</si>
  <si>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</si>
  <si>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</si>
  <si>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</si>
  <si>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</si>
  <si>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</si>
  <si>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</si>
  <si>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</si>
  <si>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</si>
  <si>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</si>
  <si>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</si>
  <si>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</si>
  <si>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</si>
  <si>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</si>
  <si>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</si>
  <si>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</si>
  <si>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</si>
  <si>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</si>
  <si>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</si>
  <si>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</si>
  <si>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</si>
  <si>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</si>
  <si>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</si>
  <si>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</si>
  <si>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</si>
  <si>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</si>
  <si>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</si>
  <si>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</si>
  <si>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</si>
  <si>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</si>
  <si>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</si>
  <si>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</si>
  <si>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</si>
  <si>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</si>
  <si>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</si>
  <si>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</si>
  <si>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</si>
  <si>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</si>
  <si>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</si>
  <si>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</si>
  <si>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</si>
  <si>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</si>
  <si>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</si>
  <si>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</si>
  <si>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</si>
  <si>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</si>
  <si>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</si>
  <si>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</si>
  <si>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</si>
  <si>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</si>
  <si>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</si>
  <si>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</si>
  <si>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</si>
  <si>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</si>
  <si>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</si>
  <si>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</si>
  <si>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</si>
  <si>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</si>
  <si>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</si>
  <si>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</si>
  <si>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</si>
  <si>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</si>
  <si>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</si>
  <si>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</si>
  <si>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</si>
  <si>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</si>
  <si>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</si>
  <si>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</si>
  <si>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</si>
  <si>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</si>
  <si>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</si>
  <si>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</si>
  <si>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</si>
  <si>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</si>
  <si>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</si>
  <si>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</si>
  <si>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</si>
  <si>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</si>
  <si>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</si>
  <si>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</si>
  <si>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</si>
  <si>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</si>
  <si>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</si>
  <si>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</si>
  <si>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</si>
  <si>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</si>
  <si>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</si>
  <si>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</si>
  <si>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</si>
  <si>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</si>
  <si>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</si>
  <si>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</si>
  <si>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</si>
  <si>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</si>
  <si>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</si>
  <si>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</si>
  <si>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</si>
  <si>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</si>
  <si>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</si>
  <si>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</si>
  <si>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</si>
  <si>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</si>
  <si>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</si>
  <si>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</si>
  <si>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</si>
  <si>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</si>
  <si>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</si>
  <si>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</si>
  <si>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</si>
  <si>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</si>
  <si>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</si>
  <si>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</si>
  <si>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</si>
  <si>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</si>
  <si>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</si>
  <si>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</si>
  <si>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</si>
  <si>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</si>
  <si>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</si>
  <si>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</si>
  <si>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</si>
  <si>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</si>
  <si>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</si>
  <si>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</si>
  <si>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</si>
  <si>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</si>
  <si>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</si>
  <si>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</si>
  <si>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</si>
  <si>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</si>
  <si>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</si>
  <si>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</si>
  <si>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</si>
  <si>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</si>
  <si>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</si>
  <si>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</si>
  <si>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</si>
  <si>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</si>
  <si>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</si>
  <si>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</si>
  <si>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</si>
  <si>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</si>
  <si>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</si>
  <si>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</si>
  <si>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</si>
  <si>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</si>
  <si>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</si>
  <si>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</si>
  <si>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</si>
  <si>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</si>
  <si>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</si>
  <si>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</si>
  <si>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</si>
  <si>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</si>
  <si>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</si>
  <si>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</si>
  <si>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</si>
  <si>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</si>
  <si>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</si>
  <si>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</si>
  <si>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</si>
  <si>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</si>
  <si>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</si>
  <si>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</si>
  <si>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</si>
  <si>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</si>
  <si>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</si>
  <si>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</si>
  <si>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</si>
  <si>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</si>
  <si>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</si>
  <si>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</si>
  <si>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</si>
  <si>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</si>
  <si>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</si>
  <si>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</si>
  <si>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</si>
  <si>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</si>
  <si>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</si>
  <si>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</si>
  <si>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</si>
  <si>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</si>
  <si>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</si>
  <si>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</si>
  <si>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</si>
  <si>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</si>
  <si>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</si>
  <si>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</si>
  <si>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</si>
  <si>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</si>
  <si>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</si>
  <si>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</si>
  <si>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</si>
  <si>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</si>
  <si>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</si>
  <si>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</si>
  <si>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</si>
  <si>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</si>
  <si>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</si>
  <si>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</si>
  <si>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</si>
  <si>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</si>
  <si>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</si>
  <si>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</si>
  <si>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</si>
  <si>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</si>
  <si>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</si>
  <si>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</si>
  <si>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</si>
  <si>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</si>
  <si>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</si>
  <si>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</si>
  <si>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</si>
  <si>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</si>
  <si>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</si>
  <si>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</si>
  <si>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</si>
  <si>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</si>
  <si>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</si>
  <si>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</si>
  <si>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</si>
  <si>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</si>
  <si>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</si>
  <si>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</si>
  <si>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</si>
  <si>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</si>
  <si>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</si>
  <si>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</si>
  <si>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</si>
  <si>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</si>
  <si>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</si>
  <si>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</si>
  <si>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</si>
  <si>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</si>
  <si>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</si>
  <si>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</si>
  <si>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</si>
  <si>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</si>
  <si>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</si>
  <si>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</si>
  <si>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</si>
  <si>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</si>
  <si>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</si>
  <si>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</si>
  <si>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</si>
  <si>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</si>
  <si>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</si>
  <si>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</si>
  <si>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</si>
  <si>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</si>
  <si>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</si>
  <si>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</si>
  <si>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</si>
  <si>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</si>
  <si>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</si>
  <si>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</si>
  <si>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</si>
  <si>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</si>
  <si>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</si>
  <si>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</si>
  <si>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</si>
  <si>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</si>
  <si>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</si>
  <si>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</si>
  <si>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</si>
  <si>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</si>
  <si>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</si>
  <si>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</si>
  <si>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</si>
  <si>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</si>
  <si>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</si>
  <si>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</si>
  <si>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</si>
  <si>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</si>
  <si>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</si>
  <si>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</si>
  <si>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</si>
  <si>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</si>
  <si>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</si>
  <si>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</si>
  <si>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</si>
  <si>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</si>
  <si>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</si>
  <si>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</si>
  <si>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</si>
  <si>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</si>
  <si>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</si>
  <si>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</si>
  <si>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</si>
  <si>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</si>
  <si>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</si>
  <si>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</si>
  <si>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</si>
  <si>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</si>
  <si>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</si>
  <si>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</si>
  <si>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</si>
  <si>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</si>
  <si>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</si>
  <si>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</si>
  <si>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</si>
  <si>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</si>
  <si>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</si>
  <si>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</si>
  <si>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</si>
  <si>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</si>
  <si>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</si>
  <si>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</si>
  <si>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</si>
  <si>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</si>
  <si>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</si>
  <si>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</si>
  <si>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</si>
  <si>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</si>
  <si>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</si>
  <si>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</si>
  <si>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</si>
  <si>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</si>
  <si>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</si>
  <si>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</si>
  <si>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</si>
  <si>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</si>
  <si>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</si>
  <si>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</si>
  <si>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</si>
  <si>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</si>
  <si>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</si>
  <si>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</si>
  <si>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</si>
  <si>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</si>
  <si>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</si>
  <si>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</si>
  <si>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</si>
  <si>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</si>
  <si>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</si>
  <si>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</si>
  <si>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</si>
  <si>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</si>
  <si>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</si>
  <si>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</si>
  <si>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</si>
  <si>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</si>
  <si>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</si>
  <si>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</si>
  <si>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</si>
  <si>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</si>
  <si>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</si>
  <si>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</si>
  <si>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</si>
  <si>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</si>
  <si>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</si>
  <si>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</si>
  <si>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</si>
  <si>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</si>
  <si>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</si>
  <si>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</si>
  <si>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</si>
  <si>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</si>
  <si>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</si>
  <si>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</si>
  <si>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</si>
  <si>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</si>
  <si>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</si>
  <si>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</si>
  <si>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</si>
  <si>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</si>
  <si>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</si>
  <si>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</si>
  <si>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</si>
  <si>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</si>
  <si>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</si>
  <si>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</si>
  <si>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</si>
  <si>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</si>
  <si>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</si>
  <si>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</si>
  <si>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</si>
  <si>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</si>
  <si>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</si>
  <si>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</si>
  <si>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</si>
  <si>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</si>
  <si>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</si>
  <si>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</si>
  <si>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</si>
  <si>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</si>
  <si>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</si>
  <si>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</si>
  <si>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</si>
  <si>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</si>
  <si>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</si>
  <si>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</si>
  <si>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</si>
  <si>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</si>
  <si>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</si>
  <si>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</si>
  <si>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</si>
  <si>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</si>
  <si>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</si>
  <si>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</si>
  <si>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</si>
  <si>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</si>
  <si>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</si>
  <si>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</si>
  <si>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</si>
  <si>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</si>
  <si>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</si>
  <si>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</si>
  <si>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</si>
  <si>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</si>
  <si>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</si>
  <si>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</si>
  <si>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</si>
  <si>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</si>
  <si>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</si>
  <si>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</si>
  <si>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</si>
  <si>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</si>
  <si>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</si>
  <si>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</si>
  <si>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</si>
  <si>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</si>
  <si>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</si>
  <si>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</si>
  <si>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</si>
  <si>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</si>
  <si>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</si>
  <si>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</si>
  <si>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</si>
  <si>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</si>
  <si>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</si>
  <si>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</si>
  <si>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</si>
  <si>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</si>
  <si>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</si>
  <si>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</si>
  <si>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</si>
  <si>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</si>
  <si>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</si>
  <si>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</si>
  <si>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</si>
  <si>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</si>
  <si>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</si>
  <si>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</si>
  <si>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</si>
  <si>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</si>
  <si>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</si>
  <si>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</si>
  <si>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</si>
  <si>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</si>
  <si>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</si>
  <si>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</si>
  <si>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</si>
  <si>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</si>
  <si>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</si>
  <si>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</si>
  <si>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</si>
  <si>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</si>
  <si>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</si>
  <si>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</si>
  <si>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</si>
  <si>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</si>
  <si>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</si>
  <si>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</si>
  <si>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</si>
  <si>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</si>
  <si>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</si>
  <si>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</si>
  <si>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</si>
  <si>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</si>
  <si>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</si>
  <si>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</si>
  <si>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</si>
  <si>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</si>
  <si>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</si>
  <si>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</si>
  <si>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</si>
  <si>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</si>
  <si>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</si>
  <si>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</si>
  <si>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</si>
  <si>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</si>
  <si>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</si>
  <si>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</si>
  <si>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</si>
  <si>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</si>
  <si>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</si>
  <si>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</si>
  <si>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</si>
  <si>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</si>
  <si>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</si>
  <si>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</si>
  <si>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</si>
  <si>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</si>
  <si>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</si>
  <si>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</si>
  <si>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</si>
  <si>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</si>
  <si>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</si>
  <si>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</si>
  <si>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</si>
  <si>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</si>
  <si>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</si>
  <si>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</si>
  <si>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</si>
  <si>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</si>
  <si>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</si>
  <si>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</si>
  <si>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</si>
  <si>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</si>
  <si>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</si>
  <si>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</si>
  <si>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</si>
  <si>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</si>
  <si>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</si>
  <si>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</si>
  <si>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</si>
  <si>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</si>
  <si>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</si>
  <si>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</si>
  <si>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</si>
  <si>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</si>
  <si>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</si>
  <si>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</si>
  <si>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</si>
  <si>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</si>
  <si>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</si>
  <si>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</si>
  <si>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</si>
  <si>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</si>
  <si>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</si>
  <si>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</si>
  <si>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</si>
  <si>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</si>
  <si>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</si>
  <si>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</si>
  <si>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</si>
  <si>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</si>
  <si>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</si>
  <si>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</si>
  <si>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</si>
  <si>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</si>
  <si>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</si>
  <si>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</si>
  <si>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</si>
  <si>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</si>
  <si>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</si>
  <si>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</si>
  <si>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</si>
  <si>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</si>
  <si>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</si>
  <si>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</si>
  <si>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</si>
  <si>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</si>
  <si>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</si>
  <si>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</si>
  <si>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</si>
  <si>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</si>
  <si>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</si>
  <si>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</si>
  <si>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</si>
  <si>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</si>
  <si>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</si>
  <si>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</si>
  <si>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</si>
  <si>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</si>
  <si>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</si>
  <si>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</si>
  <si>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</si>
  <si>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</si>
  <si>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</si>
  <si>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</si>
  <si>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</si>
  <si>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</si>
  <si>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</si>
  <si>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</si>
  <si>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</si>
  <si>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</si>
  <si>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</si>
  <si>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</si>
  <si>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</si>
  <si>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</si>
  <si>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</si>
  <si>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</si>
  <si>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</si>
  <si>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</si>
  <si>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</si>
  <si>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</si>
  <si>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</si>
  <si>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</si>
  <si>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</si>
  <si>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</si>
  <si>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</si>
  <si>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</si>
  <si>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</si>
  <si>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</si>
  <si>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</si>
  <si>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</si>
  <si>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</si>
  <si>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</si>
  <si>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</si>
  <si>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</si>
  <si>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</si>
  <si>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</si>
  <si>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</si>
  <si>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</si>
  <si>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</si>
  <si>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</si>
  <si>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</si>
  <si>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</si>
  <si>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</si>
  <si>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</si>
  <si>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</si>
  <si>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</si>
  <si>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</si>
  <si>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</si>
  <si>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</si>
  <si>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</si>
  <si>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</si>
  <si>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</si>
  <si>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</si>
  <si>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</si>
  <si>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</si>
  <si>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</si>
  <si>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</si>
  <si>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</si>
  <si>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</si>
  <si>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</si>
  <si>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</si>
  <si>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</si>
  <si>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</si>
  <si>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</si>
  <si>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</si>
  <si>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</si>
  <si>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</si>
  <si>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</si>
  <si>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</si>
  <si>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</si>
  <si>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</si>
  <si>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</si>
  <si>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</si>
  <si>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</si>
  <si>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</si>
  <si>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</si>
  <si>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</si>
  <si>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</si>
  <si>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</si>
  <si>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</si>
  <si>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</si>
  <si>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</si>
  <si>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</si>
  <si>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</si>
  <si>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</si>
  <si>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</si>
  <si>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</si>
  <si>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</si>
  <si>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</si>
  <si>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</si>
  <si>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</si>
  <si>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</si>
  <si>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</si>
  <si>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</si>
  <si>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</si>
  <si>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</si>
  <si>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</si>
  <si>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</si>
  <si>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</si>
  <si>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</si>
  <si>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</si>
  <si>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</si>
  <si>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</si>
  <si>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</si>
  <si>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</si>
  <si>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</si>
  <si>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</si>
  <si>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</si>
  <si>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</si>
  <si>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</si>
  <si>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</si>
  <si>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</si>
  <si>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</si>
  <si>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</si>
  <si>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</si>
  <si>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</si>
  <si>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</si>
  <si>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</si>
  <si>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</si>
  <si>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</si>
  <si>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</si>
  <si>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</si>
  <si>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</si>
  <si>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</si>
  <si>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</si>
  <si>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</si>
  <si>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</si>
  <si>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</si>
  <si>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</si>
  <si>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</si>
  <si>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</si>
  <si>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</si>
  <si>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</si>
  <si>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</si>
  <si>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</si>
  <si>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</si>
  <si>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</si>
  <si>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</si>
  <si>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</si>
  <si>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</si>
  <si>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</si>
  <si>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</si>
  <si>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</si>
  <si>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</si>
  <si>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</si>
  <si>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</si>
  <si>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</si>
  <si>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</si>
  <si>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</si>
  <si>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</si>
  <si>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</si>
  <si>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0813193</t>
  </si>
  <si>
    <t>0818110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</si>
  <si>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</si>
  <si>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</si>
  <si>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Начальник фінансового управління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</si>
</sst>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7"/>
  <sheetViews>
    <sheetView tabSelected="1" topLeftCell="A418" zoomScaleNormal="100" zoomScaleSheetLayoutView="100" workbookViewId="0">
      <selection activeCell="A418" sqref="A418"/>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8" t="s">
        <v>726</v>
      </c>
      <c r="O2" s="108"/>
      <c r="P2" s="108"/>
    </row>
    <row r="3" spans="1:18" ht="18" customHeight="1" x14ac:dyDescent="0.3">
      <c r="C3" s="6"/>
      <c r="N3" s="3" t="s">
        <v>727</v>
      </c>
    </row>
    <row r="4" spans="1:18" ht="7.2" customHeight="1" x14ac:dyDescent="0.3">
      <c r="C4" s="6"/>
      <c r="N4" s="106"/>
      <c r="O4" s="106"/>
      <c r="P4" s="106"/>
    </row>
    <row r="5" spans="1:18" ht="31.95" customHeight="1" x14ac:dyDescent="0.3">
      <c r="C5" s="109" t="s">
        <v>737</v>
      </c>
      <c r="D5" s="109"/>
      <c r="E5" s="109"/>
      <c r="F5" s="109"/>
      <c r="G5" s="109"/>
      <c r="H5" s="109"/>
      <c r="I5" s="109"/>
      <c r="J5" s="109"/>
      <c r="K5" s="109"/>
      <c r="L5" s="109"/>
      <c r="M5" s="109"/>
      <c r="N5" s="109"/>
      <c r="O5" s="109"/>
      <c r="P5" s="109"/>
    </row>
    <row r="6" spans="1:18" ht="14.4" customHeight="1" x14ac:dyDescent="0.3">
      <c r="A6" s="7" t="s">
        <v>689</v>
      </c>
      <c r="C6" s="109"/>
      <c r="D6" s="109"/>
      <c r="E6" s="109"/>
      <c r="F6" s="109"/>
      <c r="G6" s="109"/>
      <c r="H6" s="109"/>
      <c r="I6" s="109"/>
      <c r="J6" s="109"/>
      <c r="K6" s="109"/>
      <c r="L6" s="109"/>
      <c r="M6" s="109"/>
      <c r="N6" s="109"/>
      <c r="O6" s="109"/>
      <c r="P6" s="109"/>
    </row>
    <row r="7" spans="1:18" ht="19.95" customHeight="1" x14ac:dyDescent="0.3">
      <c r="A7" s="8" t="s">
        <v>1</v>
      </c>
    </row>
    <row r="8" spans="1:18" ht="19.2" customHeight="1" x14ac:dyDescent="0.3">
      <c r="C8" s="6"/>
      <c r="P8" s="9" t="s">
        <v>2</v>
      </c>
    </row>
    <row r="9" spans="1:18" x14ac:dyDescent="0.3">
      <c r="A9" s="110" t="s">
        <v>734</v>
      </c>
      <c r="B9" s="107" t="s">
        <v>735</v>
      </c>
      <c r="C9" s="107" t="s">
        <v>3</v>
      </c>
      <c r="D9" s="107" t="s">
        <v>736</v>
      </c>
      <c r="E9" s="107" t="s">
        <v>4</v>
      </c>
      <c r="F9" s="107"/>
      <c r="G9" s="107"/>
      <c r="H9" s="107"/>
      <c r="I9" s="107"/>
      <c r="J9" s="107" t="s">
        <v>5</v>
      </c>
      <c r="K9" s="107"/>
      <c r="L9" s="107"/>
      <c r="M9" s="107"/>
      <c r="N9" s="107"/>
      <c r="O9" s="107"/>
      <c r="P9" s="107" t="s">
        <v>6</v>
      </c>
    </row>
    <row r="10" spans="1:18" ht="22.5" customHeight="1" x14ac:dyDescent="0.3">
      <c r="A10" s="110"/>
      <c r="B10" s="107"/>
      <c r="C10" s="107"/>
      <c r="D10" s="107"/>
      <c r="E10" s="107" t="s">
        <v>7</v>
      </c>
      <c r="F10" s="107" t="s">
        <v>8</v>
      </c>
      <c r="G10" s="107" t="s">
        <v>9</v>
      </c>
      <c r="H10" s="107"/>
      <c r="I10" s="107" t="s">
        <v>10</v>
      </c>
      <c r="J10" s="107" t="s">
        <v>704</v>
      </c>
      <c r="K10" s="107" t="s">
        <v>11</v>
      </c>
      <c r="L10" s="107" t="s">
        <v>8</v>
      </c>
      <c r="M10" s="107" t="s">
        <v>9</v>
      </c>
      <c r="N10" s="107"/>
      <c r="O10" s="107" t="s">
        <v>10</v>
      </c>
      <c r="P10" s="107"/>
    </row>
    <row r="11" spans="1:18" ht="21.75" customHeight="1" x14ac:dyDescent="0.3">
      <c r="A11" s="110"/>
      <c r="B11" s="107"/>
      <c r="C11" s="107"/>
      <c r="D11" s="107"/>
      <c r="E11" s="107"/>
      <c r="F11" s="107"/>
      <c r="G11" s="107" t="s">
        <v>12</v>
      </c>
      <c r="H11" s="107" t="s">
        <v>13</v>
      </c>
      <c r="I11" s="107"/>
      <c r="J11" s="107"/>
      <c r="K11" s="107"/>
      <c r="L11" s="107"/>
      <c r="M11" s="107" t="s">
        <v>12</v>
      </c>
      <c r="N11" s="107" t="s">
        <v>13</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10" customFormat="1" x14ac:dyDescent="0.3">
      <c r="A13" s="103">
        <v>1</v>
      </c>
      <c r="B13" s="103" t="s">
        <v>14</v>
      </c>
      <c r="C13" s="102">
        <v>3</v>
      </c>
      <c r="D13" s="102">
        <v>4</v>
      </c>
      <c r="E13" s="102">
        <v>5</v>
      </c>
      <c r="F13" s="102">
        <v>6</v>
      </c>
      <c r="G13" s="102">
        <v>7</v>
      </c>
      <c r="H13" s="102">
        <v>8</v>
      </c>
      <c r="I13" s="102">
        <v>9</v>
      </c>
      <c r="J13" s="102">
        <v>10</v>
      </c>
      <c r="K13" s="102">
        <v>11</v>
      </c>
      <c r="L13" s="102">
        <v>12</v>
      </c>
      <c r="M13" s="102">
        <v>13</v>
      </c>
      <c r="N13" s="102">
        <v>14</v>
      </c>
      <c r="O13" s="102">
        <v>15</v>
      </c>
      <c r="P13" s="102">
        <v>16</v>
      </c>
    </row>
    <row r="14" spans="1:18" ht="29.4" customHeight="1" x14ac:dyDescent="0.3">
      <c r="A14" s="11" t="s">
        <v>15</v>
      </c>
      <c r="B14" s="12"/>
      <c r="C14" s="13"/>
      <c r="D14" s="14" t="s">
        <v>16</v>
      </c>
      <c r="E14" s="15">
        <f>E16</f>
        <v>75291424</v>
      </c>
      <c r="F14" s="15">
        <f t="shared" ref="F14:P14" si="0">F16</f>
        <v>68568124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75291424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75291424</v>
      </c>
      <c r="F16" s="22">
        <f>F17+F20+F44+F22+F25+F30+F26+F31+F28+F36+F37+F39+F42+F32+F35+F18+F34</f>
        <v>68568124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75291424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681</v>
      </c>
      <c r="B25" s="25" t="s">
        <v>238</v>
      </c>
      <c r="C25" s="25" t="s">
        <v>239</v>
      </c>
      <c r="D25" s="26" t="s">
        <v>745</v>
      </c>
      <c r="E25" s="27">
        <f t="shared" si="3"/>
        <v>179300</v>
      </c>
      <c r="F25" s="27">
        <f>150000+29300</f>
        <v>179300</v>
      </c>
      <c r="G25" s="21"/>
      <c r="H25" s="21"/>
      <c r="I25" s="21"/>
      <c r="J25" s="27">
        <f>L25+O25</f>
        <v>0</v>
      </c>
      <c r="K25" s="21"/>
      <c r="L25" s="21"/>
      <c r="M25" s="21"/>
      <c r="N25" s="21"/>
      <c r="O25" s="27">
        <f t="shared" si="5"/>
        <v>0</v>
      </c>
      <c r="P25" s="15">
        <f t="shared" si="2"/>
        <v>179300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682</v>
      </c>
      <c r="B30" s="25" t="s">
        <v>683</v>
      </c>
      <c r="C30" s="25" t="s">
        <v>52</v>
      </c>
      <c r="D30" s="26" t="s">
        <v>684</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2">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6704000</v>
      </c>
      <c r="F34" s="27">
        <f>160000-29300</f>
        <v>130700</v>
      </c>
      <c r="G34" s="27"/>
      <c r="H34" s="27"/>
      <c r="I34" s="27">
        <v>6573300</v>
      </c>
      <c r="J34" s="27">
        <f>L34+O34</f>
        <v>0</v>
      </c>
      <c r="K34" s="27"/>
      <c r="L34" s="27"/>
      <c r="M34" s="27"/>
      <c r="N34" s="27"/>
      <c r="O34" s="27">
        <f t="shared" si="5"/>
        <v>0</v>
      </c>
      <c r="P34" s="15">
        <f t="shared" si="2"/>
        <v>6704000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680</v>
      </c>
      <c r="B39" s="25" t="s">
        <v>677</v>
      </c>
      <c r="C39" s="25" t="s">
        <v>678</v>
      </c>
      <c r="D39" s="33" t="s">
        <v>679</v>
      </c>
      <c r="E39" s="27">
        <f>F39+I39</f>
        <v>6500000</v>
      </c>
      <c r="F39" s="31">
        <f>28800000-300000-22000000</f>
        <v>6500000</v>
      </c>
      <c r="G39" s="40"/>
      <c r="H39" s="40"/>
      <c r="I39" s="40"/>
      <c r="J39" s="27">
        <f t="shared" si="4"/>
        <v>0</v>
      </c>
      <c r="K39" s="31"/>
      <c r="L39" s="31"/>
      <c r="M39" s="31"/>
      <c r="N39" s="31"/>
      <c r="O39" s="27">
        <f>K39</f>
        <v>0</v>
      </c>
      <c r="P39" s="15">
        <f t="shared" si="2"/>
        <v>6500000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705</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159566506</v>
      </c>
      <c r="F45" s="40">
        <f t="shared" ref="F45:O45" si="7">F54</f>
        <v>159366506</v>
      </c>
      <c r="G45" s="40">
        <f t="shared" si="7"/>
        <v>118623538</v>
      </c>
      <c r="H45" s="40">
        <f t="shared" si="7"/>
        <v>982080</v>
      </c>
      <c r="I45" s="40">
        <f>I54</f>
        <v>200000</v>
      </c>
      <c r="J45" s="40">
        <f t="shared" si="7"/>
        <v>353100</v>
      </c>
      <c r="K45" s="40">
        <f>K54</f>
        <v>0</v>
      </c>
      <c r="L45" s="40">
        <f t="shared" si="7"/>
        <v>353100</v>
      </c>
      <c r="M45" s="40">
        <f t="shared" si="7"/>
        <v>0</v>
      </c>
      <c r="N45" s="40">
        <f t="shared" si="7"/>
        <v>0</v>
      </c>
      <c r="O45" s="40">
        <f t="shared" si="7"/>
        <v>0</v>
      </c>
      <c r="P45" s="40">
        <f>P54</f>
        <v>159919606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159566506</v>
      </c>
      <c r="F54" s="41">
        <f>F55+F56+F60+F63+F73+F74+F79+F97+F84+F87+F89+F90+F95+F78+F98+F92+F93+F91+F101+F103+F104+F102+F99+F105+F106</f>
        <v>159366506</v>
      </c>
      <c r="G54" s="41">
        <f t="shared" ref="G54:H54" si="11">G55+G56+G60+G63+G73+G74+G79+G97+G84+G87+G89+G90+G95+G78+G98+G92+G93+G91+G101+G103+G104+G102+G99+G105+G106</f>
        <v>118623538</v>
      </c>
      <c r="H54" s="91">
        <f t="shared" si="11"/>
        <v>982080</v>
      </c>
      <c r="I54" s="41">
        <f>I55+I56+I60+I63+I73+I74+I79+I97+I84+I87+I89+I90+I95+I78+I98+I92+I93+I91+I101+I103+I104+I102+I99+I105+I106</f>
        <v>200000</v>
      </c>
      <c r="J54" s="41">
        <f>J55+J56+J60+J63+J73+J74+J79+J97+J84+J87+J89+J90+J95+J78+J98+J92+J93+J91+J101+J103+J104+J102+J105+J99+J106</f>
        <v>353100</v>
      </c>
      <c r="K54" s="41">
        <f t="shared" ref="K54:N54" si="12">K55+K56+K60+K63+K73+K74+K79+K97+K84+K87+K89+K90+K95+K78+K98+K92+K93+K91+K101+K103+K104+K102+K105+K99+K106</f>
        <v>0</v>
      </c>
      <c r="L54" s="41">
        <f t="shared" si="12"/>
        <v>353100</v>
      </c>
      <c r="M54" s="41">
        <f t="shared" si="12"/>
        <v>0</v>
      </c>
      <c r="N54" s="41">
        <f t="shared" si="12"/>
        <v>0</v>
      </c>
      <c r="O54" s="41">
        <f>O55+O56+O60+O63+O73+O74+O79+O97+O84+O87+O89+O90+O95+O78+O98+O92+O93+O91+O101+O103+O104+O102+O105+O99+O106</f>
        <v>0</v>
      </c>
      <c r="P54" s="41">
        <f>P55+P56+P60+P63+P73+P74+P79+P97+P84+P87+P89+P90+P95+P78+P98+P92+P93+P91+P101+P103+P104+P102+P105+P99+P106</f>
        <v>159919606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21172565</v>
      </c>
      <c r="F56" s="31">
        <f>21100815+300000-228250</f>
        <v>21172565</v>
      </c>
      <c r="G56" s="31">
        <f>15837000+190000</f>
        <v>16027000</v>
      </c>
      <c r="H56" s="31">
        <f>440110-228250</f>
        <v>211860</v>
      </c>
      <c r="I56" s="31"/>
      <c r="J56" s="27">
        <f t="shared" si="13"/>
        <v>0</v>
      </c>
      <c r="K56" s="31"/>
      <c r="L56" s="31"/>
      <c r="M56" s="31"/>
      <c r="N56" s="31"/>
      <c r="O56" s="31">
        <f t="shared" si="14"/>
        <v>0</v>
      </c>
      <c r="P56" s="15">
        <f t="shared" si="15"/>
        <v>21172565</v>
      </c>
      <c r="Q56" s="104"/>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685</v>
      </c>
      <c r="E60" s="27">
        <f t="shared" ref="E60:E65" si="16">F60</f>
        <v>8397116</v>
      </c>
      <c r="F60" s="31">
        <f>8835686+80200-235300-283470</f>
        <v>8397116</v>
      </c>
      <c r="G60" s="31">
        <f>2400000-190000</f>
        <v>2210000</v>
      </c>
      <c r="H60" s="31">
        <f>704200-86700-283470</f>
        <v>334030</v>
      </c>
      <c r="I60" s="31"/>
      <c r="J60" s="105">
        <f>L60+O60</f>
        <v>0</v>
      </c>
      <c r="K60" s="27"/>
      <c r="L60" s="27"/>
      <c r="M60" s="27"/>
      <c r="N60" s="27"/>
      <c r="O60" s="31">
        <f t="shared" si="14"/>
        <v>0</v>
      </c>
      <c r="P60" s="15">
        <f t="shared" si="15"/>
        <v>8397116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686</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8" customFormat="1" ht="32.25" customHeight="1" x14ac:dyDescent="0.3">
      <c r="A64" s="52"/>
      <c r="B64" s="53"/>
      <c r="C64" s="53"/>
      <c r="D64" s="54" t="s">
        <v>99</v>
      </c>
      <c r="E64" s="55">
        <f t="shared" si="16"/>
        <v>88041200</v>
      </c>
      <c r="F64" s="56">
        <f>F63-F65</f>
        <v>88041200</v>
      </c>
      <c r="G64" s="56">
        <f>G63-G65</f>
        <v>72340231</v>
      </c>
      <c r="H64" s="56"/>
      <c r="I64" s="56"/>
      <c r="J64" s="55">
        <f t="shared" si="13"/>
        <v>0</v>
      </c>
      <c r="K64" s="56"/>
      <c r="L64" s="56"/>
      <c r="M64" s="56"/>
      <c r="N64" s="56"/>
      <c r="O64" s="56">
        <f t="shared" si="14"/>
        <v>0</v>
      </c>
      <c r="P64" s="57">
        <f t="shared" si="15"/>
        <v>88041200</v>
      </c>
    </row>
    <row r="65" spans="1:16" s="58" customFormat="1" ht="32.25" hidden="1" customHeight="1" x14ac:dyDescent="0.3">
      <c r="A65" s="52"/>
      <c r="B65" s="53"/>
      <c r="C65" s="53"/>
      <c r="D65" s="54" t="s">
        <v>103</v>
      </c>
      <c r="E65" s="55">
        <f t="shared" si="16"/>
        <v>0</v>
      </c>
      <c r="F65" s="56"/>
      <c r="G65" s="56"/>
      <c r="H65" s="56"/>
      <c r="I65" s="56"/>
      <c r="J65" s="55">
        <f t="shared" si="13"/>
        <v>0</v>
      </c>
      <c r="K65" s="56"/>
      <c r="L65" s="56"/>
      <c r="M65" s="56"/>
      <c r="N65" s="56"/>
      <c r="O65" s="56"/>
      <c r="P65" s="57">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5" customFormat="1" ht="47.4" hidden="1" customHeight="1" x14ac:dyDescent="0.3">
      <c r="A74" s="59" t="s">
        <v>127</v>
      </c>
      <c r="B74" s="60" t="s">
        <v>128</v>
      </c>
      <c r="C74" s="60" t="s">
        <v>125</v>
      </c>
      <c r="D74" s="61" t="s">
        <v>709</v>
      </c>
      <c r="E74" s="62">
        <f t="shared" si="17"/>
        <v>0</v>
      </c>
      <c r="F74" s="63"/>
      <c r="G74" s="63"/>
      <c r="H74" s="63"/>
      <c r="I74" s="63"/>
      <c r="J74" s="62">
        <f t="shared" si="13"/>
        <v>0</v>
      </c>
      <c r="K74" s="63"/>
      <c r="L74" s="63"/>
      <c r="M74" s="63"/>
      <c r="N74" s="63"/>
      <c r="O74" s="63">
        <f t="shared" si="14"/>
        <v>0</v>
      </c>
      <c r="P74" s="64">
        <f t="shared" si="15"/>
        <v>0</v>
      </c>
    </row>
    <row r="75" spans="1:16" s="65" customFormat="1" ht="32.4" hidden="1" customHeight="1" x14ac:dyDescent="0.3">
      <c r="A75" s="59"/>
      <c r="B75" s="60"/>
      <c r="C75" s="60"/>
      <c r="D75" s="66" t="s">
        <v>100</v>
      </c>
      <c r="E75" s="55">
        <f t="shared" si="17"/>
        <v>0</v>
      </c>
      <c r="F75" s="63"/>
      <c r="G75" s="63"/>
      <c r="H75" s="63"/>
      <c r="I75" s="63"/>
      <c r="J75" s="62">
        <f t="shared" si="13"/>
        <v>0</v>
      </c>
      <c r="K75" s="63"/>
      <c r="L75" s="63"/>
      <c r="M75" s="63"/>
      <c r="N75" s="63"/>
      <c r="O75" s="63">
        <f t="shared" si="14"/>
        <v>0</v>
      </c>
      <c r="P75" s="64">
        <f t="shared" si="15"/>
        <v>0</v>
      </c>
    </row>
    <row r="76" spans="1:16" s="58" customFormat="1" ht="47.4" hidden="1" customHeight="1" x14ac:dyDescent="0.3">
      <c r="A76" s="52"/>
      <c r="B76" s="53"/>
      <c r="C76" s="53"/>
      <c r="D76" s="67" t="s">
        <v>105</v>
      </c>
      <c r="E76" s="55">
        <f t="shared" si="17"/>
        <v>0</v>
      </c>
      <c r="F76" s="56">
        <f>F74</f>
        <v>0</v>
      </c>
      <c r="G76" s="56">
        <f>G74</f>
        <v>0</v>
      </c>
      <c r="H76" s="56"/>
      <c r="I76" s="56"/>
      <c r="J76" s="62">
        <f t="shared" si="13"/>
        <v>0</v>
      </c>
      <c r="K76" s="56"/>
      <c r="L76" s="56"/>
      <c r="M76" s="56"/>
      <c r="N76" s="56"/>
      <c r="O76" s="63">
        <f t="shared" si="14"/>
        <v>0</v>
      </c>
      <c r="P76" s="64">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694</v>
      </c>
      <c r="B78" s="37" t="s">
        <v>695</v>
      </c>
      <c r="C78" s="37" t="s">
        <v>117</v>
      </c>
      <c r="D78" s="68" t="s">
        <v>696</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3932233</v>
      </c>
      <c r="F79" s="31">
        <f>3462000+59760+410473</f>
        <v>3932233</v>
      </c>
      <c r="G79" s="31">
        <f>2834400+332000</f>
        <v>3166400</v>
      </c>
      <c r="H79" s="31"/>
      <c r="I79" s="31"/>
      <c r="J79" s="27">
        <f>L79+O79</f>
        <v>0</v>
      </c>
      <c r="K79" s="31"/>
      <c r="L79" s="31"/>
      <c r="M79" s="31"/>
      <c r="N79" s="31"/>
      <c r="O79" s="31">
        <f t="shared" si="14"/>
        <v>0</v>
      </c>
      <c r="P79" s="15">
        <f>E79+J79</f>
        <v>3932233</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69"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69" t="s">
        <v>145</v>
      </c>
      <c r="E84" s="27">
        <f>F84+I84</f>
        <v>14873330</v>
      </c>
      <c r="F84" s="31">
        <f>15148790-139960-335500</f>
        <v>14673330</v>
      </c>
      <c r="G84" s="31">
        <f>9256600-275000</f>
        <v>8981600</v>
      </c>
      <c r="H84" s="31">
        <v>436190</v>
      </c>
      <c r="I84" s="31">
        <v>200000</v>
      </c>
      <c r="J84" s="27">
        <f t="shared" si="13"/>
        <v>0</v>
      </c>
      <c r="K84" s="31">
        <v>0</v>
      </c>
      <c r="L84" s="31"/>
      <c r="M84" s="31"/>
      <c r="N84" s="31"/>
      <c r="O84" s="31">
        <f t="shared" si="14"/>
        <v>0</v>
      </c>
      <c r="P84" s="15">
        <f t="shared" si="15"/>
        <v>14873330</v>
      </c>
    </row>
    <row r="85" spans="1:16" hidden="1" x14ac:dyDescent="0.3">
      <c r="A85" s="24"/>
      <c r="B85" s="36"/>
      <c r="C85" s="36"/>
      <c r="D85" s="69" t="s">
        <v>146</v>
      </c>
      <c r="E85" s="27">
        <f t="shared" si="17"/>
        <v>0</v>
      </c>
      <c r="F85" s="31"/>
      <c r="G85" s="31"/>
      <c r="H85" s="31"/>
      <c r="I85" s="31"/>
      <c r="J85" s="27"/>
      <c r="K85" s="31"/>
      <c r="L85" s="31"/>
      <c r="M85" s="31"/>
      <c r="N85" s="31"/>
      <c r="O85" s="31">
        <f t="shared" si="14"/>
        <v>0</v>
      </c>
      <c r="P85" s="15"/>
    </row>
    <row r="86" spans="1:16" ht="41.4" hidden="1" x14ac:dyDescent="0.3">
      <c r="A86" s="24"/>
      <c r="B86" s="36"/>
      <c r="C86" s="36"/>
      <c r="D86" s="69"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69" t="s">
        <v>149</v>
      </c>
      <c r="E87" s="27">
        <f t="shared" si="17"/>
        <v>2971720</v>
      </c>
      <c r="F87" s="31">
        <f>2460000+511720</f>
        <v>2971720</v>
      </c>
      <c r="G87" s="31"/>
      <c r="H87" s="31"/>
      <c r="I87" s="31"/>
      <c r="J87" s="27">
        <f t="shared" si="13"/>
        <v>0</v>
      </c>
      <c r="K87" s="31"/>
      <c r="L87" s="31"/>
      <c r="M87" s="31"/>
      <c r="N87" s="31"/>
      <c r="O87" s="31">
        <f t="shared" si="14"/>
        <v>0</v>
      </c>
      <c r="P87" s="15">
        <f t="shared" si="15"/>
        <v>2971720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43027</v>
      </c>
      <c r="F89" s="27">
        <f>43700+226-899</f>
        <v>43027</v>
      </c>
      <c r="G89" s="27">
        <f>35000-899</f>
        <v>34101</v>
      </c>
      <c r="H89" s="31"/>
      <c r="I89" s="31"/>
      <c r="J89" s="27"/>
      <c r="K89" s="31"/>
      <c r="L89" s="31"/>
      <c r="M89" s="31"/>
      <c r="N89" s="31"/>
      <c r="O89" s="31">
        <f t="shared" si="14"/>
        <v>0</v>
      </c>
      <c r="P89" s="15">
        <f t="shared" si="15"/>
        <v>43027</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1687800</v>
      </c>
      <c r="F97" s="31">
        <f>1826800-139000</f>
        <v>1687800</v>
      </c>
      <c r="G97" s="31">
        <f>1494100-120000</f>
        <v>1374100</v>
      </c>
      <c r="H97" s="31"/>
      <c r="I97" s="31"/>
      <c r="J97" s="27">
        <f>L97+O97</f>
        <v>0</v>
      </c>
      <c r="K97" s="31"/>
      <c r="L97" s="31"/>
      <c r="M97" s="31"/>
      <c r="N97" s="31"/>
      <c r="O97" s="31">
        <f>K97</f>
        <v>0</v>
      </c>
      <c r="P97" s="15">
        <f t="shared" si="18"/>
        <v>1687800</v>
      </c>
    </row>
    <row r="98" spans="1:18" ht="61.5" customHeight="1" x14ac:dyDescent="0.3">
      <c r="A98" s="24" t="s">
        <v>166</v>
      </c>
      <c r="B98" s="36" t="s">
        <v>140</v>
      </c>
      <c r="C98" s="25" t="s">
        <v>136</v>
      </c>
      <c r="D98" s="70" t="s">
        <v>713</v>
      </c>
      <c r="E98" s="27">
        <f t="shared" si="17"/>
        <v>135200</v>
      </c>
      <c r="F98" s="27">
        <v>135200</v>
      </c>
      <c r="G98" s="27">
        <v>110820</v>
      </c>
      <c r="H98" s="31"/>
      <c r="I98" s="31"/>
      <c r="J98" s="27">
        <f>L98+O98</f>
        <v>0</v>
      </c>
      <c r="K98" s="31"/>
      <c r="L98" s="31"/>
      <c r="M98" s="31"/>
      <c r="N98" s="31"/>
      <c r="O98" s="31">
        <f t="shared" si="14"/>
        <v>0</v>
      </c>
      <c r="P98" s="15">
        <f t="shared" si="18"/>
        <v>135200</v>
      </c>
    </row>
    <row r="99" spans="1:18" ht="1.5" hidden="1" customHeight="1" x14ac:dyDescent="0.3">
      <c r="A99" s="24"/>
      <c r="B99" s="36" t="s">
        <v>730</v>
      </c>
      <c r="C99" s="25" t="s">
        <v>136</v>
      </c>
      <c r="D99" s="70" t="s">
        <v>731</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7"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714</v>
      </c>
      <c r="B101" s="36" t="s">
        <v>716</v>
      </c>
      <c r="C101" s="25" t="s">
        <v>136</v>
      </c>
      <c r="D101" s="69" t="s">
        <v>715</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723</v>
      </c>
      <c r="B102" s="36" t="s">
        <v>724</v>
      </c>
      <c r="C102" s="25" t="s">
        <v>136</v>
      </c>
      <c r="D102" s="69" t="s">
        <v>725</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717</v>
      </c>
      <c r="B103" s="36" t="s">
        <v>718</v>
      </c>
      <c r="C103" s="25" t="s">
        <v>136</v>
      </c>
      <c r="D103" s="69" t="s">
        <v>719</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722</v>
      </c>
      <c r="B104" s="36" t="s">
        <v>721</v>
      </c>
      <c r="C104" s="25" t="s">
        <v>136</v>
      </c>
      <c r="D104" s="69" t="s">
        <v>720</v>
      </c>
      <c r="E104" s="27">
        <f>F104</f>
        <v>0</v>
      </c>
      <c r="F104" s="27"/>
      <c r="G104" s="27"/>
      <c r="H104" s="31"/>
      <c r="I104" s="31"/>
      <c r="J104" s="27">
        <f>L104+O104</f>
        <v>0</v>
      </c>
      <c r="K104" s="31"/>
      <c r="L104" s="31"/>
      <c r="M104" s="31"/>
      <c r="N104" s="31"/>
      <c r="O104" s="31">
        <f t="shared" si="14"/>
        <v>0</v>
      </c>
      <c r="P104" s="15">
        <f t="shared" si="18"/>
        <v>0</v>
      </c>
    </row>
    <row r="105" spans="1:18" s="23" customFormat="1" ht="47.25" customHeight="1" x14ac:dyDescent="0.3">
      <c r="A105" s="24" t="s">
        <v>728</v>
      </c>
      <c r="B105" s="36" t="s">
        <v>729</v>
      </c>
      <c r="C105" s="25" t="s">
        <v>136</v>
      </c>
      <c r="D105" s="69" t="s">
        <v>749</v>
      </c>
      <c r="E105" s="27">
        <f>F105</f>
        <v>0</v>
      </c>
      <c r="F105" s="27"/>
      <c r="G105" s="27"/>
      <c r="H105" s="31"/>
      <c r="I105" s="31"/>
      <c r="J105" s="27">
        <f>L105+O105</f>
        <v>353100</v>
      </c>
      <c r="K105" s="31"/>
      <c r="L105" s="31">
        <f>204100+149000</f>
        <v>353100</v>
      </c>
      <c r="M105" s="31"/>
      <c r="N105" s="31"/>
      <c r="O105" s="31">
        <f t="shared" si="14"/>
        <v>0</v>
      </c>
      <c r="P105" s="15">
        <f t="shared" si="18"/>
        <v>353100</v>
      </c>
    </row>
    <row r="106" spans="1:18" s="23" customFormat="1" ht="34.5" customHeight="1" x14ac:dyDescent="0.3">
      <c r="A106" s="24" t="s">
        <v>750</v>
      </c>
      <c r="B106" s="36" t="s">
        <v>732</v>
      </c>
      <c r="C106" s="25" t="s">
        <v>136</v>
      </c>
      <c r="D106" s="69" t="s">
        <v>733</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8800000</v>
      </c>
      <c r="F107" s="40">
        <f t="shared" ref="F107:O107" si="20">F116</f>
        <v>8800000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8800000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1" customFormat="1" ht="26.4" customHeight="1" x14ac:dyDescent="0.3">
      <c r="A116" s="24" t="s">
        <v>177</v>
      </c>
      <c r="B116" s="37"/>
      <c r="C116" s="29"/>
      <c r="D116" s="20" t="s">
        <v>169</v>
      </c>
      <c r="E116" s="41">
        <f>E117+E118+E124+E130+E134+E142+E151+E157+E152+E153+E135+E144+E160</f>
        <v>8800000</v>
      </c>
      <c r="F116" s="41">
        <f>F117+F118+F124+F130+F134+F142+F151+F157+F152+F153+F135+F144+F160</f>
        <v>8800000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8800000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2"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69"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3700000</v>
      </c>
      <c r="F153" s="31">
        <f>2200000+1500000</f>
        <v>3700000</v>
      </c>
      <c r="G153" s="31"/>
      <c r="H153" s="31"/>
      <c r="I153" s="31"/>
      <c r="J153" s="27">
        <f>L153+O153</f>
        <v>0</v>
      </c>
      <c r="K153" s="31"/>
      <c r="L153" s="31"/>
      <c r="M153" s="31"/>
      <c r="N153" s="31"/>
      <c r="O153" s="31">
        <f>SUM(K153)</f>
        <v>0</v>
      </c>
      <c r="P153" s="15">
        <f>E153+J153</f>
        <v>3700000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69"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74553420</v>
      </c>
      <c r="F165" s="40">
        <f t="shared" ref="F165:P165" si="27">F167</f>
        <v>74553420</v>
      </c>
      <c r="G165" s="40">
        <f t="shared" si="27"/>
        <v>9155328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74553420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74553420</v>
      </c>
      <c r="F167" s="41">
        <f>F168+F170+F172+F177+F179+F186+F187+F188+F189+F191+F193+F195+F197+F199+F201+F203+F207+F211+F213+F215+F217+F219+F221+F224+F226+F227+F229+F230+F232+F236+F237+F239+F242+F243+F250+F255+F257+F252+F248+F234+F258+F253+F259</f>
        <v>74553420</v>
      </c>
      <c r="G167" s="41">
        <f>G168+G170+G172+G177+G179+G186+G187+G188+G189+G191+G193+G195+G197+G199+G201+G203+G207+G211+G213+G215+G217+G219+G221+G224+G226+G227+G229+G230+G232+G236+G237+G239+G242+G243+G250+G255+G257+G252+G248+G234+G258+G253+G259</f>
        <v>9155328</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74553420</v>
      </c>
    </row>
    <row r="168" spans="1:18" ht="27.6" customHeight="1" x14ac:dyDescent="0.3">
      <c r="A168" s="24" t="s">
        <v>249</v>
      </c>
      <c r="B168" s="25" t="s">
        <v>28</v>
      </c>
      <c r="C168" s="25" t="s">
        <v>21</v>
      </c>
      <c r="D168" s="33" t="s">
        <v>109</v>
      </c>
      <c r="E168" s="27">
        <f t="shared" ref="E168:E210" si="32">F168+I168</f>
        <v>11545100</v>
      </c>
      <c r="F168" s="31">
        <v>11545100</v>
      </c>
      <c r="G168" s="31">
        <f>9180328-25000</f>
        <v>9155328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3" t="s">
        <v>35</v>
      </c>
      <c r="D170" s="74"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5"/>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3"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5"/>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3"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5"/>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3"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5"/>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3"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5"/>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668</v>
      </c>
      <c r="B236" s="25" t="s">
        <v>667</v>
      </c>
      <c r="C236" s="25" t="s">
        <v>35</v>
      </c>
      <c r="D236" s="26" t="s">
        <v>669</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747</v>
      </c>
      <c r="B242" s="25" t="s">
        <v>742</v>
      </c>
      <c r="C242" s="25" t="s">
        <v>35</v>
      </c>
      <c r="D242" s="26" t="s">
        <v>743</v>
      </c>
      <c r="E242" s="27">
        <f>F242+I242</f>
        <v>400320</v>
      </c>
      <c r="F242" s="27">
        <v>400320</v>
      </c>
      <c r="G242" s="27"/>
      <c r="H242" s="27"/>
      <c r="I242" s="31"/>
      <c r="J242" s="27">
        <f>L242+O242</f>
        <v>0</v>
      </c>
      <c r="K242" s="31"/>
      <c r="L242" s="31"/>
      <c r="M242" s="31"/>
      <c r="N242" s="31"/>
      <c r="O242" s="31">
        <f t="shared" si="39"/>
        <v>0</v>
      </c>
      <c r="P242" s="15">
        <f t="shared" si="35"/>
        <v>400320</v>
      </c>
    </row>
    <row r="243" spans="1:16" hidden="1" x14ac:dyDescent="0.3">
      <c r="A243" s="24" t="s">
        <v>390</v>
      </c>
      <c r="B243" s="36" t="s">
        <v>391</v>
      </c>
      <c r="C243" s="36" t="s">
        <v>392</v>
      </c>
      <c r="D243" s="33" t="s">
        <v>393</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394</v>
      </c>
      <c r="B245" s="36" t="s">
        <v>395</v>
      </c>
      <c r="C245" s="25"/>
      <c r="D245" s="26" t="s">
        <v>396</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397</v>
      </c>
      <c r="B246" s="36" t="s">
        <v>398</v>
      </c>
      <c r="C246" s="25" t="s">
        <v>259</v>
      </c>
      <c r="D246" s="26" t="s">
        <v>399</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400</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401</v>
      </c>
      <c r="B248" s="36" t="s">
        <v>402</v>
      </c>
      <c r="C248" s="25" t="s">
        <v>259</v>
      </c>
      <c r="D248" s="26" t="s">
        <v>403</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404</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405</v>
      </c>
      <c r="B250" s="36" t="s">
        <v>406</v>
      </c>
      <c r="C250" s="36" t="s">
        <v>300</v>
      </c>
      <c r="D250" s="26" t="s">
        <v>407</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408</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405</v>
      </c>
      <c r="B252" s="36" t="s">
        <v>406</v>
      </c>
      <c r="C252" s="36" t="s">
        <v>131</v>
      </c>
      <c r="D252" s="26" t="s">
        <v>706</v>
      </c>
      <c r="E252" s="27">
        <f t="shared" si="37"/>
        <v>2000000</v>
      </c>
      <c r="F252" s="31">
        <f>3500000-1500000</f>
        <v>2000000</v>
      </c>
      <c r="G252" s="31"/>
      <c r="H252" s="31"/>
      <c r="I252" s="31"/>
      <c r="J252" s="27">
        <f>L252+O252</f>
        <v>0</v>
      </c>
      <c r="K252" s="101"/>
      <c r="L252" s="101"/>
      <c r="M252" s="101"/>
      <c r="N252" s="101"/>
      <c r="O252" s="31">
        <f t="shared" si="39"/>
        <v>0</v>
      </c>
      <c r="P252" s="15">
        <f t="shared" si="35"/>
        <v>2000000</v>
      </c>
    </row>
    <row r="253" spans="1:16" ht="28.95" customHeight="1" x14ac:dyDescent="0.3">
      <c r="A253" s="24" t="s">
        <v>409</v>
      </c>
      <c r="B253" s="25" t="s">
        <v>410</v>
      </c>
      <c r="C253" s="25" t="s">
        <v>239</v>
      </c>
      <c r="D253" s="76" t="s">
        <v>710</v>
      </c>
      <c r="E253" s="27">
        <f t="shared" si="37"/>
        <v>21908000</v>
      </c>
      <c r="F253" s="77">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411</v>
      </c>
      <c r="B255" s="25" t="s">
        <v>238</v>
      </c>
      <c r="C255" s="25" t="s">
        <v>239</v>
      </c>
      <c r="D255" s="33" t="s">
        <v>745</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412</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413</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670</v>
      </c>
      <c r="B258" s="25" t="s">
        <v>671</v>
      </c>
      <c r="C258" s="25" t="s">
        <v>72</v>
      </c>
      <c r="D258" s="34" t="s">
        <v>672</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t="s">
        <v>748</v>
      </c>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414</v>
      </c>
      <c r="B260" s="12"/>
      <c r="C260" s="13"/>
      <c r="D260" s="14" t="s">
        <v>415</v>
      </c>
      <c r="E260" s="40">
        <f>E261</f>
        <v>13890100</v>
      </c>
      <c r="F260" s="40">
        <f t="shared" ref="F260:O260" si="44">F261</f>
        <v>13890100</v>
      </c>
      <c r="G260" s="40">
        <f t="shared" si="44"/>
        <v>6807139.3200000003</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416</v>
      </c>
      <c r="B261" s="36"/>
      <c r="C261" s="13"/>
      <c r="D261" s="20" t="s">
        <v>415</v>
      </c>
      <c r="E261" s="41">
        <f>E262+E265+E264+E266</f>
        <v>13890100</v>
      </c>
      <c r="F261" s="41">
        <f>F262+F265+F264+F266</f>
        <v>13890100</v>
      </c>
      <c r="G261" s="41">
        <f>G262+G265+G264+G266</f>
        <v>6807139.3200000003</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417</v>
      </c>
      <c r="B262" s="25" t="s">
        <v>28</v>
      </c>
      <c r="C262" s="25" t="s">
        <v>21</v>
      </c>
      <c r="D262" s="33" t="s">
        <v>109</v>
      </c>
      <c r="E262" s="27">
        <f>F262+I262</f>
        <v>11545708.720000001</v>
      </c>
      <c r="F262" s="31">
        <f>9530000+2015708.72</f>
        <v>11545708.720000001</v>
      </c>
      <c r="G262" s="31">
        <v>6450000</v>
      </c>
      <c r="H262" s="31">
        <v>100000</v>
      </c>
      <c r="I262" s="31"/>
      <c r="J262" s="27">
        <f>L262+O262</f>
        <v>0</v>
      </c>
      <c r="K262" s="31"/>
      <c r="L262" s="31"/>
      <c r="M262" s="31"/>
      <c r="N262" s="31"/>
      <c r="O262" s="31">
        <f>K262</f>
        <v>0</v>
      </c>
      <c r="P262" s="15">
        <f t="shared" ref="P262:P280" si="46">E262+J262</f>
        <v>11545708.720000001</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418</v>
      </c>
      <c r="B264" s="36" t="s">
        <v>419</v>
      </c>
      <c r="C264" s="25" t="s">
        <v>300</v>
      </c>
      <c r="D264" s="78" t="s">
        <v>420</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421</v>
      </c>
      <c r="B265" s="36" t="s">
        <v>422</v>
      </c>
      <c r="C265" s="25" t="s">
        <v>300</v>
      </c>
      <c r="D265" s="39" t="s">
        <v>423</v>
      </c>
      <c r="E265" s="27">
        <f>F265</f>
        <v>1912500</v>
      </c>
      <c r="F265" s="31">
        <f>1962500-50000</f>
        <v>1912500</v>
      </c>
      <c r="G265" s="31"/>
      <c r="H265" s="31"/>
      <c r="I265" s="31"/>
      <c r="J265" s="27">
        <f>L265+O265</f>
        <v>0</v>
      </c>
      <c r="K265" s="31"/>
      <c r="L265" s="31"/>
      <c r="M265" s="31"/>
      <c r="N265" s="31"/>
      <c r="O265" s="31">
        <f>K265</f>
        <v>0</v>
      </c>
      <c r="P265" s="15">
        <f>E265+J265</f>
        <v>1912500</v>
      </c>
    </row>
    <row r="266" spans="1:18" ht="64.5" customHeight="1" x14ac:dyDescent="0.3">
      <c r="A266" s="24" t="s">
        <v>687</v>
      </c>
      <c r="B266" s="36" t="s">
        <v>366</v>
      </c>
      <c r="C266" s="25" t="s">
        <v>300</v>
      </c>
      <c r="D266" s="26" t="s">
        <v>740</v>
      </c>
      <c r="E266" s="27">
        <f>F266</f>
        <v>431891.28</v>
      </c>
      <c r="F266" s="31">
        <f>2397600+50000-2015708.72</f>
        <v>431891.28</v>
      </c>
      <c r="G266" s="31">
        <f>1900000-1542860.68</f>
        <v>357139.32000000007</v>
      </c>
      <c r="H266" s="31"/>
      <c r="I266" s="31"/>
      <c r="J266" s="27">
        <f>L266+O266</f>
        <v>0</v>
      </c>
      <c r="K266" s="31"/>
      <c r="L266" s="31"/>
      <c r="M266" s="31"/>
      <c r="N266" s="31"/>
      <c r="O266" s="31">
        <f>K266</f>
        <v>0</v>
      </c>
      <c r="P266" s="15">
        <f>E266+J266</f>
        <v>431891.28</v>
      </c>
    </row>
    <row r="267" spans="1:18" ht="34.200000000000003" customHeight="1" x14ac:dyDescent="0.3">
      <c r="A267" s="11">
        <v>1000000</v>
      </c>
      <c r="B267" s="12"/>
      <c r="C267" s="13"/>
      <c r="D267" s="14" t="s">
        <v>424</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79"/>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425</v>
      </c>
      <c r="B269" s="36"/>
      <c r="C269" s="13"/>
      <c r="D269" s="20" t="s">
        <v>424</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426</v>
      </c>
      <c r="B270" s="25" t="s">
        <v>28</v>
      </c>
      <c r="C270" s="25" t="s">
        <v>21</v>
      </c>
      <c r="D270" s="33" t="s">
        <v>109</v>
      </c>
      <c r="E270" s="27">
        <f t="shared" ref="E270:E280" si="49">F270+I270</f>
        <v>5124000</v>
      </c>
      <c r="F270" s="31">
        <v>5124000</v>
      </c>
      <c r="G270" s="31">
        <v>3909000</v>
      </c>
      <c r="H270" s="63"/>
      <c r="I270" s="31"/>
      <c r="J270" s="27">
        <f t="shared" ref="J270:J280" si="50">L270+O270</f>
        <v>0</v>
      </c>
      <c r="K270" s="31"/>
      <c r="L270" s="31"/>
      <c r="M270" s="31"/>
      <c r="N270" s="31"/>
      <c r="O270" s="31">
        <f>K270</f>
        <v>0</v>
      </c>
      <c r="P270" s="15">
        <f>E270+J270</f>
        <v>5124000</v>
      </c>
    </row>
    <row r="271" spans="1:18" ht="24.75" customHeight="1" x14ac:dyDescent="0.3">
      <c r="A271" s="24" t="s">
        <v>427</v>
      </c>
      <c r="B271" s="36" t="s">
        <v>428</v>
      </c>
      <c r="C271" s="36" t="s">
        <v>132</v>
      </c>
      <c r="D271" s="26" t="s">
        <v>707</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429</v>
      </c>
      <c r="B273" s="36" t="s">
        <v>375</v>
      </c>
      <c r="C273" s="36" t="s">
        <v>300</v>
      </c>
      <c r="D273" s="26" t="s">
        <v>739</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430</v>
      </c>
      <c r="B274" s="36" t="s">
        <v>431</v>
      </c>
      <c r="C274" s="36" t="s">
        <v>432</v>
      </c>
      <c r="D274" s="26" t="s">
        <v>433</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434</v>
      </c>
      <c r="B276" s="25" t="s">
        <v>435</v>
      </c>
      <c r="C276" s="25" t="s">
        <v>432</v>
      </c>
      <c r="D276" s="33" t="s">
        <v>436</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437</v>
      </c>
      <c r="B277" s="36" t="s">
        <v>438</v>
      </c>
      <c r="C277" s="36" t="s">
        <v>439</v>
      </c>
      <c r="D277" s="26" t="s">
        <v>440</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441</v>
      </c>
      <c r="B278" s="36" t="s">
        <v>442</v>
      </c>
      <c r="C278" s="36"/>
      <c r="D278" s="26" t="s">
        <v>443</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444</v>
      </c>
      <c r="B279" s="36" t="s">
        <v>445</v>
      </c>
      <c r="C279" s="36" t="s">
        <v>446</v>
      </c>
      <c r="D279" s="26" t="s">
        <v>447</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448</v>
      </c>
      <c r="B280" s="36" t="s">
        <v>449</v>
      </c>
      <c r="C280" s="36" t="s">
        <v>446</v>
      </c>
      <c r="D280" s="26" t="s">
        <v>450</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675</v>
      </c>
      <c r="B281" s="12"/>
      <c r="C281" s="13"/>
      <c r="D281" s="14" t="s">
        <v>451</v>
      </c>
      <c r="E281" s="40">
        <f>E282</f>
        <v>26095662</v>
      </c>
      <c r="F281" s="40">
        <f>F282</f>
        <v>25463600</v>
      </c>
      <c r="G281" s="40">
        <f>G282</f>
        <v>14180000</v>
      </c>
      <c r="H281" s="40">
        <f>H282</f>
        <v>857000</v>
      </c>
      <c r="I281" s="40">
        <f>I282</f>
        <v>632062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451</v>
      </c>
      <c r="E282" s="41">
        <f>E283+E286+E287+E289+E291+E294+E296+E297</f>
        <v>26095662</v>
      </c>
      <c r="F282" s="41">
        <f>F283+F286+F287+F289+F291+F294+F296+F297</f>
        <v>25463600</v>
      </c>
      <c r="G282" s="41">
        <f>G283+G291+G296+G297</f>
        <v>14180000</v>
      </c>
      <c r="H282" s="41">
        <f>H283+H291+H296+H297</f>
        <v>857000</v>
      </c>
      <c r="I282" s="41">
        <f>I283+I273+I286+I287+I289+I291+I294+I296+I297</f>
        <v>632062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452</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453</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454</v>
      </c>
      <c r="C285" s="36"/>
      <c r="D285" s="26" t="s">
        <v>455</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456</v>
      </c>
      <c r="C286" s="36" t="s">
        <v>457</v>
      </c>
      <c r="D286" s="26" t="s">
        <v>458</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459</v>
      </c>
      <c r="C287" s="36" t="s">
        <v>457</v>
      </c>
      <c r="D287" s="26" t="s">
        <v>460</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461</v>
      </c>
      <c r="B288" s="36" t="s">
        <v>462</v>
      </c>
      <c r="C288" s="36"/>
      <c r="D288" s="26" t="s">
        <v>463</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464</v>
      </c>
      <c r="B289" s="36" t="s">
        <v>465</v>
      </c>
      <c r="C289" s="36" t="s">
        <v>457</v>
      </c>
      <c r="D289" s="26" t="s">
        <v>466</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467</v>
      </c>
      <c r="C290" s="36"/>
      <c r="D290" s="26" t="s">
        <v>468</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469</v>
      </c>
      <c r="C291" s="36" t="s">
        <v>457</v>
      </c>
      <c r="D291" s="26" t="s">
        <v>711</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471</v>
      </c>
      <c r="C293" s="36"/>
      <c r="D293" s="26" t="s">
        <v>472</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473</v>
      </c>
      <c r="C294" s="36" t="s">
        <v>457</v>
      </c>
      <c r="D294" s="26" t="s">
        <v>712</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474</v>
      </c>
      <c r="B295" s="36" t="s">
        <v>475</v>
      </c>
      <c r="C295" s="36"/>
      <c r="D295" s="26" t="s">
        <v>476</v>
      </c>
      <c r="E295" s="27">
        <f>E296+E297</f>
        <v>14482662</v>
      </c>
      <c r="F295" s="27"/>
      <c r="G295" s="27"/>
      <c r="H295" s="27"/>
      <c r="I295" s="27">
        <f t="shared" ref="I295:O295" si="58">I296+I297</f>
        <v>632062</v>
      </c>
      <c r="J295" s="27">
        <f t="shared" si="58"/>
        <v>0</v>
      </c>
      <c r="K295" s="27"/>
      <c r="L295" s="27"/>
      <c r="M295" s="27"/>
      <c r="N295" s="27"/>
      <c r="O295" s="27">
        <f t="shared" si="58"/>
        <v>0</v>
      </c>
      <c r="P295" s="15">
        <f t="shared" si="55"/>
        <v>14482662</v>
      </c>
    </row>
    <row r="296" spans="1:18" ht="45.6" customHeight="1" x14ac:dyDescent="0.3">
      <c r="A296" s="24" t="s">
        <v>477</v>
      </c>
      <c r="B296" s="36" t="s">
        <v>478</v>
      </c>
      <c r="C296" s="36" t="s">
        <v>457</v>
      </c>
      <c r="D296" s="26" t="s">
        <v>746</v>
      </c>
      <c r="E296" s="27">
        <f>F296+I296</f>
        <v>11959662</v>
      </c>
      <c r="F296" s="31">
        <f>10987000+160000+180600</f>
        <v>11327600</v>
      </c>
      <c r="G296" s="31">
        <v>6780000</v>
      </c>
      <c r="H296" s="31">
        <v>857000</v>
      </c>
      <c r="I296" s="31">
        <f>500000+472662-160000-180600</f>
        <v>632062</v>
      </c>
      <c r="J296" s="27">
        <f t="shared" si="56"/>
        <v>0</v>
      </c>
      <c r="K296" s="31">
        <v>0</v>
      </c>
      <c r="L296" s="31"/>
      <c r="M296" s="31"/>
      <c r="N296" s="31"/>
      <c r="O296" s="31">
        <f>K296</f>
        <v>0</v>
      </c>
      <c r="P296" s="15">
        <f t="shared" si="55"/>
        <v>11959662</v>
      </c>
    </row>
    <row r="297" spans="1:18" ht="24" customHeight="1" x14ac:dyDescent="0.3">
      <c r="A297" s="24" t="s">
        <v>479</v>
      </c>
      <c r="B297" s="36" t="s">
        <v>480</v>
      </c>
      <c r="C297" s="36" t="s">
        <v>457</v>
      </c>
      <c r="D297" s="39" t="s">
        <v>481</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482</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483</v>
      </c>
      <c r="B300" s="36"/>
      <c r="C300" s="13"/>
      <c r="D300" s="20" t="s">
        <v>484</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485</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486</v>
      </c>
      <c r="C302" s="25" t="s">
        <v>487</v>
      </c>
      <c r="D302" s="33" t="s">
        <v>488</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489</v>
      </c>
      <c r="B303" s="25" t="s">
        <v>486</v>
      </c>
      <c r="C303" s="25"/>
      <c r="D303" s="80" t="s">
        <v>490</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491</v>
      </c>
      <c r="B304" s="29" t="s">
        <v>492</v>
      </c>
      <c r="C304" s="29" t="s">
        <v>487</v>
      </c>
      <c r="D304" s="30" t="s">
        <v>493</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494</v>
      </c>
      <c r="B306" s="25" t="s">
        <v>495</v>
      </c>
      <c r="C306" s="25" t="s">
        <v>496</v>
      </c>
      <c r="D306" s="26" t="s">
        <v>497</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498</v>
      </c>
      <c r="B307" s="29" t="s">
        <v>499</v>
      </c>
      <c r="C307" s="29" t="s">
        <v>496</v>
      </c>
      <c r="D307" s="30" t="s">
        <v>500</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501</v>
      </c>
      <c r="B308" s="29" t="s">
        <v>502</v>
      </c>
      <c r="C308" s="29" t="s">
        <v>496</v>
      </c>
      <c r="D308" s="30" t="s">
        <v>503</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504</v>
      </c>
      <c r="B309" s="81">
        <v>6020</v>
      </c>
      <c r="C309" s="25" t="s">
        <v>496</v>
      </c>
      <c r="D309" s="26" t="s">
        <v>505</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2"/>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504</v>
      </c>
      <c r="B311" s="81">
        <v>6020</v>
      </c>
      <c r="C311" s="25" t="s">
        <v>496</v>
      </c>
      <c r="D311" s="20" t="s">
        <v>505</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506</v>
      </c>
      <c r="B312" s="25" t="s">
        <v>507</v>
      </c>
      <c r="C312" s="25" t="s">
        <v>496</v>
      </c>
      <c r="D312" s="26" t="s">
        <v>508</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5" t="s">
        <v>509</v>
      </c>
      <c r="C313" s="75" t="s">
        <v>496</v>
      </c>
      <c r="D313" s="26" t="s">
        <v>503</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5"/>
      <c r="C314" s="75"/>
      <c r="D314" s="20" t="s">
        <v>49</v>
      </c>
      <c r="E314" s="21">
        <f t="shared" si="60"/>
        <v>0</v>
      </c>
      <c r="F314" s="42"/>
      <c r="G314" s="31"/>
      <c r="H314" s="31"/>
      <c r="I314" s="31"/>
      <c r="J314" s="27"/>
      <c r="K314" s="31"/>
      <c r="L314" s="31"/>
      <c r="M314" s="31"/>
      <c r="N314" s="31"/>
      <c r="O314" s="31"/>
      <c r="P314" s="22">
        <f t="shared" si="62"/>
        <v>0</v>
      </c>
    </row>
    <row r="315" spans="1:16" hidden="1" x14ac:dyDescent="0.3">
      <c r="A315" s="24" t="s">
        <v>510</v>
      </c>
      <c r="B315" s="75" t="s">
        <v>511</v>
      </c>
      <c r="C315" s="75" t="s">
        <v>496</v>
      </c>
      <c r="D315" s="39" t="s">
        <v>512</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513</v>
      </c>
      <c r="B316" s="81">
        <v>6070</v>
      </c>
      <c r="C316" s="25"/>
      <c r="D316" s="26" t="s">
        <v>514</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515</v>
      </c>
      <c r="B317" s="82">
        <v>6072</v>
      </c>
      <c r="C317" s="29" t="s">
        <v>516</v>
      </c>
      <c r="D317" s="30" t="s">
        <v>517</v>
      </c>
      <c r="E317" s="21">
        <f>F317+I317</f>
        <v>0</v>
      </c>
      <c r="F317" s="42"/>
      <c r="G317" s="42"/>
      <c r="H317" s="42"/>
      <c r="I317" s="42"/>
      <c r="J317" s="27">
        <f t="shared" si="63"/>
        <v>0</v>
      </c>
      <c r="K317" s="42"/>
      <c r="L317" s="42"/>
      <c r="M317" s="42"/>
      <c r="N317" s="42"/>
      <c r="O317" s="31">
        <f t="shared" si="61"/>
        <v>0</v>
      </c>
      <c r="P317" s="22"/>
    </row>
    <row r="318" spans="1:16" hidden="1" x14ac:dyDescent="0.3">
      <c r="A318" s="24" t="s">
        <v>518</v>
      </c>
      <c r="B318" s="75" t="s">
        <v>519</v>
      </c>
      <c r="C318" s="25" t="s">
        <v>520</v>
      </c>
      <c r="D318" s="33" t="s">
        <v>521</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522</v>
      </c>
      <c r="B319" s="36" t="s">
        <v>523</v>
      </c>
      <c r="C319" s="25"/>
      <c r="D319" s="26" t="s">
        <v>524</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525</v>
      </c>
      <c r="B320" s="36" t="s">
        <v>526</v>
      </c>
      <c r="C320" s="25" t="s">
        <v>527</v>
      </c>
      <c r="D320" s="26" t="s">
        <v>528</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529</v>
      </c>
      <c r="B321" s="37" t="s">
        <v>530</v>
      </c>
      <c r="C321" s="37" t="s">
        <v>527</v>
      </c>
      <c r="D321" s="30" t="s">
        <v>531</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532</v>
      </c>
      <c r="B323" s="37" t="s">
        <v>533</v>
      </c>
      <c r="C323" s="37" t="s">
        <v>527</v>
      </c>
      <c r="D323" s="30" t="s">
        <v>534</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535</v>
      </c>
      <c r="B324" s="36" t="s">
        <v>55</v>
      </c>
      <c r="C324" s="25" t="s">
        <v>56</v>
      </c>
      <c r="D324" s="26" t="s">
        <v>536</v>
      </c>
      <c r="E324" s="27"/>
      <c r="F324" s="31"/>
      <c r="G324" s="31"/>
      <c r="H324" s="31"/>
      <c r="I324" s="31"/>
      <c r="J324" s="27">
        <f>L324+O324</f>
        <v>0</v>
      </c>
      <c r="K324" s="31"/>
      <c r="L324" s="31"/>
      <c r="M324" s="31"/>
      <c r="N324" s="31"/>
      <c r="O324" s="31">
        <f t="shared" si="61"/>
        <v>0</v>
      </c>
      <c r="P324" s="15">
        <f t="shared" si="64"/>
        <v>0</v>
      </c>
    </row>
    <row r="325" spans="1:18" hidden="1" x14ac:dyDescent="0.3">
      <c r="A325" s="24" t="s">
        <v>537</v>
      </c>
      <c r="B325" s="36" t="s">
        <v>538</v>
      </c>
      <c r="C325" s="25" t="s">
        <v>516</v>
      </c>
      <c r="D325" s="26" t="s">
        <v>539</v>
      </c>
      <c r="E325" s="27"/>
      <c r="F325" s="31"/>
      <c r="G325" s="31"/>
      <c r="H325" s="31"/>
      <c r="I325" s="31"/>
      <c r="J325" s="27">
        <f>L325+O325</f>
        <v>0</v>
      </c>
      <c r="K325" s="31"/>
      <c r="L325" s="31"/>
      <c r="M325" s="31"/>
      <c r="N325" s="31"/>
      <c r="O325" s="31">
        <f t="shared" si="61"/>
        <v>0</v>
      </c>
      <c r="P325" s="15">
        <f t="shared" si="64"/>
        <v>0</v>
      </c>
    </row>
    <row r="326" spans="1:18" hidden="1" x14ac:dyDescent="0.3">
      <c r="A326" s="24" t="s">
        <v>540</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541</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5" customFormat="1" ht="30.6" customHeight="1" x14ac:dyDescent="0.3">
      <c r="A328" s="83">
        <v>1500000</v>
      </c>
      <c r="B328" s="84"/>
      <c r="C328" s="85"/>
      <c r="D328" s="86" t="s">
        <v>542</v>
      </c>
      <c r="E328" s="87">
        <f>E337</f>
        <v>41723238</v>
      </c>
      <c r="F328" s="87">
        <f t="shared" ref="F328:P328" si="65">F337</f>
        <v>41115476</v>
      </c>
      <c r="G328" s="87">
        <f t="shared" si="65"/>
        <v>3196722</v>
      </c>
      <c r="H328" s="87">
        <f t="shared" si="65"/>
        <v>0</v>
      </c>
      <c r="I328" s="87">
        <f t="shared" si="65"/>
        <v>607762</v>
      </c>
      <c r="J328" s="87">
        <f t="shared" si="65"/>
        <v>0</v>
      </c>
      <c r="K328" s="87">
        <f>K337</f>
        <v>0</v>
      </c>
      <c r="L328" s="87">
        <f t="shared" si="65"/>
        <v>0</v>
      </c>
      <c r="M328" s="87">
        <f t="shared" si="65"/>
        <v>0</v>
      </c>
      <c r="N328" s="87">
        <f t="shared" si="65"/>
        <v>0</v>
      </c>
      <c r="O328" s="87">
        <f t="shared" si="65"/>
        <v>0</v>
      </c>
      <c r="P328" s="87">
        <f t="shared" si="65"/>
        <v>41723238</v>
      </c>
      <c r="R328" s="88"/>
    </row>
    <row r="329" spans="1:18" s="58" customFormat="1" ht="14.4" hidden="1" x14ac:dyDescent="0.3">
      <c r="A329" s="52"/>
      <c r="B329" s="53"/>
      <c r="C329" s="89"/>
      <c r="D329" s="90" t="s">
        <v>49</v>
      </c>
      <c r="E329" s="56"/>
      <c r="F329" s="56"/>
      <c r="G329" s="56"/>
      <c r="H329" s="56"/>
      <c r="I329" s="56"/>
      <c r="J329" s="56">
        <f>L329+O329</f>
        <v>0</v>
      </c>
      <c r="K329" s="56">
        <f>K348+K370</f>
        <v>0</v>
      </c>
      <c r="L329" s="56"/>
      <c r="M329" s="56"/>
      <c r="N329" s="56"/>
      <c r="O329" s="56">
        <f>K329</f>
        <v>0</v>
      </c>
      <c r="P329" s="57">
        <f t="shared" si="64"/>
        <v>0</v>
      </c>
    </row>
    <row r="330" spans="1:18" s="58" customFormat="1" ht="55.2" hidden="1" x14ac:dyDescent="0.3">
      <c r="A330" s="52"/>
      <c r="B330" s="53"/>
      <c r="C330" s="89"/>
      <c r="D330" s="66" t="s">
        <v>543</v>
      </c>
      <c r="E330" s="56"/>
      <c r="F330" s="56"/>
      <c r="G330" s="56"/>
      <c r="H330" s="56"/>
      <c r="I330" s="56"/>
      <c r="J330" s="56">
        <f t="shared" ref="J330:O330" si="66">J369</f>
        <v>0</v>
      </c>
      <c r="K330" s="56">
        <f t="shared" si="66"/>
        <v>0</v>
      </c>
      <c r="L330" s="56">
        <f t="shared" si="66"/>
        <v>0</v>
      </c>
      <c r="M330" s="56">
        <f t="shared" si="66"/>
        <v>0</v>
      </c>
      <c r="N330" s="56">
        <f t="shared" si="66"/>
        <v>0</v>
      </c>
      <c r="O330" s="56">
        <f t="shared" si="66"/>
        <v>0</v>
      </c>
      <c r="P330" s="57">
        <f t="shared" si="64"/>
        <v>0</v>
      </c>
    </row>
    <row r="331" spans="1:18" s="58" customFormat="1" ht="14.4" hidden="1" x14ac:dyDescent="0.3">
      <c r="A331" s="52"/>
      <c r="B331" s="53"/>
      <c r="C331" s="89"/>
      <c r="D331" s="66"/>
      <c r="E331" s="56"/>
      <c r="F331" s="56"/>
      <c r="G331" s="56"/>
      <c r="H331" s="56"/>
      <c r="I331" s="56"/>
      <c r="J331" s="56">
        <f t="shared" ref="J331:P331" si="67">J362</f>
        <v>0</v>
      </c>
      <c r="K331" s="56">
        <f t="shared" si="67"/>
        <v>0</v>
      </c>
      <c r="L331" s="56">
        <f t="shared" si="67"/>
        <v>0</v>
      </c>
      <c r="M331" s="56">
        <f t="shared" si="67"/>
        <v>0</v>
      </c>
      <c r="N331" s="56">
        <f t="shared" si="67"/>
        <v>0</v>
      </c>
      <c r="O331" s="56">
        <f t="shared" si="67"/>
        <v>0</v>
      </c>
      <c r="P331" s="91">
        <f t="shared" si="67"/>
        <v>0</v>
      </c>
    </row>
    <row r="332" spans="1:18" s="58" customFormat="1" ht="41.4" hidden="1" x14ac:dyDescent="0.3">
      <c r="A332" s="52"/>
      <c r="B332" s="53"/>
      <c r="C332" s="89"/>
      <c r="D332" s="66" t="s">
        <v>236</v>
      </c>
      <c r="E332" s="56">
        <f>E362</f>
        <v>0</v>
      </c>
      <c r="F332" s="56">
        <f>F362</f>
        <v>0</v>
      </c>
      <c r="G332" s="56"/>
      <c r="H332" s="56"/>
      <c r="I332" s="56"/>
      <c r="J332" s="56">
        <f t="shared" ref="J332:P332" si="68">J385+J366</f>
        <v>0</v>
      </c>
      <c r="K332" s="56">
        <f t="shared" si="68"/>
        <v>0</v>
      </c>
      <c r="L332" s="56">
        <f t="shared" si="68"/>
        <v>0</v>
      </c>
      <c r="M332" s="56">
        <f t="shared" si="68"/>
        <v>0</v>
      </c>
      <c r="N332" s="56">
        <f t="shared" si="68"/>
        <v>0</v>
      </c>
      <c r="O332" s="56">
        <f t="shared" si="68"/>
        <v>0</v>
      </c>
      <c r="P332" s="91">
        <f t="shared" si="68"/>
        <v>0</v>
      </c>
    </row>
    <row r="333" spans="1:18" s="58" customFormat="1" ht="41.4" hidden="1" x14ac:dyDescent="0.3">
      <c r="A333" s="52"/>
      <c r="B333" s="53"/>
      <c r="C333" s="89"/>
      <c r="D333" s="67" t="s">
        <v>176</v>
      </c>
      <c r="E333" s="56"/>
      <c r="F333" s="56"/>
      <c r="G333" s="56"/>
      <c r="H333" s="56"/>
      <c r="I333" s="56"/>
      <c r="J333" s="56">
        <f t="shared" ref="J333:O333" si="69">J387</f>
        <v>0</v>
      </c>
      <c r="K333" s="56">
        <f t="shared" si="69"/>
        <v>0</v>
      </c>
      <c r="L333" s="56">
        <f t="shared" si="69"/>
        <v>0</v>
      </c>
      <c r="M333" s="56">
        <f t="shared" si="69"/>
        <v>0</v>
      </c>
      <c r="N333" s="56">
        <f t="shared" si="69"/>
        <v>0</v>
      </c>
      <c r="O333" s="56">
        <f t="shared" si="69"/>
        <v>0</v>
      </c>
      <c r="P333" s="57">
        <f t="shared" si="64"/>
        <v>0</v>
      </c>
    </row>
    <row r="334" spans="1:18" s="58" customFormat="1" ht="27.6" hidden="1" x14ac:dyDescent="0.3">
      <c r="A334" s="52"/>
      <c r="B334" s="53"/>
      <c r="C334" s="89"/>
      <c r="D334" s="66" t="s">
        <v>544</v>
      </c>
      <c r="E334" s="56"/>
      <c r="F334" s="56"/>
      <c r="G334" s="56"/>
      <c r="H334" s="56"/>
      <c r="I334" s="56"/>
      <c r="J334" s="56">
        <f>L334+O334</f>
        <v>0</v>
      </c>
      <c r="K334" s="56">
        <f>O334</f>
        <v>0</v>
      </c>
      <c r="L334" s="56"/>
      <c r="M334" s="56"/>
      <c r="N334" s="56"/>
      <c r="O334" s="56">
        <f>O345</f>
        <v>0</v>
      </c>
      <c r="P334" s="57">
        <f t="shared" si="64"/>
        <v>0</v>
      </c>
    </row>
    <row r="335" spans="1:18" s="58" customFormat="1" ht="27.6" hidden="1" x14ac:dyDescent="0.3">
      <c r="A335" s="52"/>
      <c r="B335" s="53"/>
      <c r="C335" s="89"/>
      <c r="D335" s="66" t="s">
        <v>545</v>
      </c>
      <c r="E335" s="56"/>
      <c r="F335" s="56"/>
      <c r="G335" s="56"/>
      <c r="H335" s="56"/>
      <c r="I335" s="56"/>
      <c r="J335" s="56">
        <f t="shared" ref="J335:O335" si="70">J380</f>
        <v>0</v>
      </c>
      <c r="K335" s="56">
        <f t="shared" si="70"/>
        <v>0</v>
      </c>
      <c r="L335" s="56">
        <f t="shared" si="70"/>
        <v>0</v>
      </c>
      <c r="M335" s="56">
        <f t="shared" si="70"/>
        <v>0</v>
      </c>
      <c r="N335" s="56">
        <f t="shared" si="70"/>
        <v>0</v>
      </c>
      <c r="O335" s="56">
        <f t="shared" si="70"/>
        <v>0</v>
      </c>
      <c r="P335" s="57">
        <f t="shared" si="64"/>
        <v>0</v>
      </c>
    </row>
    <row r="336" spans="1:18" s="65" customFormat="1" ht="32.4" hidden="1" customHeight="1" x14ac:dyDescent="0.3">
      <c r="A336" s="83"/>
      <c r="B336" s="84"/>
      <c r="C336" s="85"/>
      <c r="D336" s="66" t="s">
        <v>546</v>
      </c>
      <c r="E336" s="87">
        <f>F336+I336</f>
        <v>0</v>
      </c>
      <c r="F336" s="87"/>
      <c r="G336" s="87"/>
      <c r="H336" s="87"/>
      <c r="I336" s="87"/>
      <c r="J336" s="56">
        <f>L336+O336</f>
        <v>0</v>
      </c>
      <c r="K336" s="56">
        <f>SUM(K400)</f>
        <v>0</v>
      </c>
      <c r="L336" s="56"/>
      <c r="M336" s="56"/>
      <c r="N336" s="56"/>
      <c r="O336" s="56">
        <f>O400</f>
        <v>0</v>
      </c>
      <c r="P336" s="64">
        <f t="shared" si="64"/>
        <v>0</v>
      </c>
    </row>
    <row r="337" spans="1:17" s="65" customFormat="1" ht="28.2" customHeight="1" x14ac:dyDescent="0.3">
      <c r="A337" s="59" t="s">
        <v>547</v>
      </c>
      <c r="B337" s="60"/>
      <c r="C337" s="85"/>
      <c r="D337" s="90" t="s">
        <v>542</v>
      </c>
      <c r="E337" s="91">
        <f>E338+E361+E390+E401+E363+E356+E388+E359</f>
        <v>41723238</v>
      </c>
      <c r="F337" s="91">
        <f>SUM(F338)</f>
        <v>41115476</v>
      </c>
      <c r="G337" s="91">
        <f>G338+G361+G390+G401</f>
        <v>3196722</v>
      </c>
      <c r="H337" s="91">
        <f>H338+H361+H390+H401</f>
        <v>0</v>
      </c>
      <c r="I337" s="91">
        <f>SUM(I338+I359+I398)</f>
        <v>607762</v>
      </c>
      <c r="J337" s="91">
        <f>SUM(J338:J398)</f>
        <v>0</v>
      </c>
      <c r="K337" s="91">
        <f>K338+K340+K344+K347+K351+K354+K358+K361+K364+K365+K372+K373+K381+K383+K386+K390+K397+K398+K399+K357+K349+K343+K384+K345+K355+K356+K359+K360</f>
        <v>0</v>
      </c>
      <c r="L337" s="91">
        <f>L338+L340+L347+L351+L354+L358+L361+L364+L365+L372+L373+L381+L383+L386+L390+L397+L398+L399+L357+L349+L343+L384</f>
        <v>0</v>
      </c>
      <c r="M337" s="91">
        <f>M338+M340+M347+M351+M354+M358+M361+M364+M365+M372+M373+M381+M383+M386+M390+M397+M398+M399+M357+M349+M343+M384</f>
        <v>0</v>
      </c>
      <c r="N337" s="91">
        <f>N338+N340+N347+N351+N354+N358+N361+N364+N365+N372+N373+N381+N383+N386+N390+N397+N398+N399+N357+N349+N343+N384</f>
        <v>0</v>
      </c>
      <c r="O337" s="91">
        <f>SUM(O338:O398)</f>
        <v>0</v>
      </c>
      <c r="P337" s="57">
        <f>SUM(P338:P398)</f>
        <v>41723238</v>
      </c>
      <c r="Q337" s="92"/>
    </row>
    <row r="338" spans="1:17" s="65" customFormat="1" ht="28.2" customHeight="1" x14ac:dyDescent="0.3">
      <c r="A338" s="59" t="s">
        <v>548</v>
      </c>
      <c r="B338" s="93" t="s">
        <v>28</v>
      </c>
      <c r="C338" s="93" t="s">
        <v>21</v>
      </c>
      <c r="D338" s="94" t="s">
        <v>109</v>
      </c>
      <c r="E338" s="62">
        <f t="shared" ref="E338:E395" si="71">F338+I338</f>
        <v>41115476</v>
      </c>
      <c r="F338" s="63">
        <f>73153000-50000000+37000000+962476-20000000</f>
        <v>41115476</v>
      </c>
      <c r="G338" s="63">
        <v>3196722</v>
      </c>
      <c r="H338" s="63"/>
      <c r="I338" s="63"/>
      <c r="J338" s="62">
        <f>L338+O338</f>
        <v>0</v>
      </c>
      <c r="K338" s="63"/>
      <c r="L338" s="63"/>
      <c r="M338" s="63"/>
      <c r="N338" s="63"/>
      <c r="O338" s="63">
        <f t="shared" ref="O338:O401" si="72">K338</f>
        <v>0</v>
      </c>
      <c r="P338" s="64">
        <f t="shared" si="64"/>
        <v>41115476</v>
      </c>
    </row>
    <row r="339" spans="1:17" s="65" customFormat="1" ht="32.4" hidden="1" customHeight="1" x14ac:dyDescent="0.3">
      <c r="A339" s="59" t="s">
        <v>549</v>
      </c>
      <c r="B339" s="60" t="s">
        <v>111</v>
      </c>
      <c r="C339" s="60" t="s">
        <v>112</v>
      </c>
      <c r="D339" s="61" t="s">
        <v>113</v>
      </c>
      <c r="E339" s="62">
        <f t="shared" si="71"/>
        <v>0</v>
      </c>
      <c r="F339" s="63"/>
      <c r="G339" s="63"/>
      <c r="H339" s="63"/>
      <c r="I339" s="63"/>
      <c r="J339" s="62">
        <f t="shared" ref="J339:J396" si="73">L339+O339</f>
        <v>0</v>
      </c>
      <c r="K339" s="63"/>
      <c r="L339" s="63"/>
      <c r="M339" s="63"/>
      <c r="N339" s="63"/>
      <c r="O339" s="63">
        <f t="shared" si="72"/>
        <v>0</v>
      </c>
      <c r="P339" s="64">
        <f t="shared" si="64"/>
        <v>0</v>
      </c>
    </row>
    <row r="340" spans="1:17" s="65" customFormat="1" hidden="1" x14ac:dyDescent="0.3">
      <c r="A340" s="59" t="s">
        <v>550</v>
      </c>
      <c r="B340" s="60" t="s">
        <v>116</v>
      </c>
      <c r="C340" s="60" t="s">
        <v>117</v>
      </c>
      <c r="D340" s="61" t="s">
        <v>129</v>
      </c>
      <c r="E340" s="62">
        <f t="shared" si="71"/>
        <v>0</v>
      </c>
      <c r="F340" s="63"/>
      <c r="G340" s="63"/>
      <c r="H340" s="63"/>
      <c r="I340" s="63"/>
      <c r="J340" s="62">
        <f t="shared" si="73"/>
        <v>0</v>
      </c>
      <c r="K340" s="63"/>
      <c r="L340" s="63"/>
      <c r="M340" s="63"/>
      <c r="N340" s="63"/>
      <c r="O340" s="63">
        <f t="shared" si="72"/>
        <v>0</v>
      </c>
      <c r="P340" s="64">
        <f t="shared" si="64"/>
        <v>0</v>
      </c>
    </row>
    <row r="341" spans="1:17" s="65" customFormat="1" ht="41.4" hidden="1" x14ac:dyDescent="0.3">
      <c r="A341" s="59"/>
      <c r="B341" s="60"/>
      <c r="C341" s="60"/>
      <c r="D341" s="66" t="s">
        <v>551</v>
      </c>
      <c r="E341" s="62"/>
      <c r="F341" s="63"/>
      <c r="G341" s="63"/>
      <c r="H341" s="63"/>
      <c r="I341" s="63"/>
      <c r="J341" s="62">
        <f t="shared" si="73"/>
        <v>0</v>
      </c>
      <c r="K341" s="63"/>
      <c r="L341" s="63"/>
      <c r="M341" s="63"/>
      <c r="N341" s="63"/>
      <c r="O341" s="63">
        <f t="shared" si="72"/>
        <v>0</v>
      </c>
      <c r="P341" s="64">
        <f>E341+J341</f>
        <v>0</v>
      </c>
    </row>
    <row r="342" spans="1:17" s="65" customFormat="1" ht="27.6" hidden="1" x14ac:dyDescent="0.3">
      <c r="A342" s="59" t="s">
        <v>552</v>
      </c>
      <c r="B342" s="60" t="s">
        <v>239</v>
      </c>
      <c r="C342" s="60" t="s">
        <v>132</v>
      </c>
      <c r="D342" s="61" t="s">
        <v>133</v>
      </c>
      <c r="E342" s="62">
        <f t="shared" si="71"/>
        <v>0</v>
      </c>
      <c r="F342" s="63"/>
      <c r="G342" s="63"/>
      <c r="H342" s="63"/>
      <c r="I342" s="63"/>
      <c r="J342" s="62">
        <f t="shared" si="73"/>
        <v>0</v>
      </c>
      <c r="K342" s="63"/>
      <c r="L342" s="63"/>
      <c r="M342" s="63"/>
      <c r="N342" s="63"/>
      <c r="O342" s="63">
        <f t="shared" si="72"/>
        <v>0</v>
      </c>
      <c r="P342" s="64">
        <f t="shared" si="64"/>
        <v>0</v>
      </c>
    </row>
    <row r="343" spans="1:17" s="65" customFormat="1" ht="32.4" hidden="1" customHeight="1" x14ac:dyDescent="0.3">
      <c r="A343" s="59" t="s">
        <v>553</v>
      </c>
      <c r="B343" s="60" t="s">
        <v>554</v>
      </c>
      <c r="C343" s="60" t="s">
        <v>136</v>
      </c>
      <c r="D343" s="61" t="s">
        <v>555</v>
      </c>
      <c r="E343" s="62">
        <f t="shared" si="71"/>
        <v>0</v>
      </c>
      <c r="F343" s="63"/>
      <c r="G343" s="63"/>
      <c r="H343" s="63"/>
      <c r="I343" s="63"/>
      <c r="J343" s="62">
        <f t="shared" si="73"/>
        <v>0</v>
      </c>
      <c r="K343" s="63"/>
      <c r="L343" s="63"/>
      <c r="M343" s="63"/>
      <c r="N343" s="63"/>
      <c r="O343" s="63">
        <f t="shared" si="72"/>
        <v>0</v>
      </c>
      <c r="P343" s="64">
        <f t="shared" si="64"/>
        <v>0</v>
      </c>
    </row>
    <row r="344" spans="1:17" s="65" customFormat="1" hidden="1" x14ac:dyDescent="0.3">
      <c r="A344" s="59" t="s">
        <v>549</v>
      </c>
      <c r="B344" s="60" t="s">
        <v>111</v>
      </c>
      <c r="C344" s="60" t="s">
        <v>112</v>
      </c>
      <c r="D344" s="61" t="s">
        <v>113</v>
      </c>
      <c r="E344" s="62"/>
      <c r="F344" s="63"/>
      <c r="G344" s="63"/>
      <c r="H344" s="63"/>
      <c r="I344" s="63"/>
      <c r="J344" s="62">
        <f>L344+O344</f>
        <v>0</v>
      </c>
      <c r="K344" s="63"/>
      <c r="L344" s="63"/>
      <c r="M344" s="63"/>
      <c r="N344" s="63"/>
      <c r="O344" s="63">
        <f t="shared" si="72"/>
        <v>0</v>
      </c>
      <c r="P344" s="64">
        <f t="shared" si="64"/>
        <v>0</v>
      </c>
    </row>
    <row r="345" spans="1:17" s="65" customFormat="1" ht="32.4" hidden="1" customHeight="1" x14ac:dyDescent="0.3">
      <c r="A345" s="59" t="s">
        <v>550</v>
      </c>
      <c r="B345" s="60" t="s">
        <v>116</v>
      </c>
      <c r="C345" s="60" t="s">
        <v>136</v>
      </c>
      <c r="D345" s="61" t="s">
        <v>556</v>
      </c>
      <c r="E345" s="62"/>
      <c r="F345" s="63"/>
      <c r="G345" s="63"/>
      <c r="H345" s="63"/>
      <c r="I345" s="63"/>
      <c r="J345" s="62">
        <f>L345+O345</f>
        <v>0</v>
      </c>
      <c r="K345" s="63"/>
      <c r="L345" s="63"/>
      <c r="M345" s="63"/>
      <c r="N345" s="63"/>
      <c r="O345" s="63">
        <f t="shared" si="72"/>
        <v>0</v>
      </c>
      <c r="P345" s="64">
        <f t="shared" si="64"/>
        <v>0</v>
      </c>
    </row>
    <row r="346" spans="1:17" s="58" customFormat="1" ht="32.4" hidden="1" customHeight="1" x14ac:dyDescent="0.3">
      <c r="A346" s="52"/>
      <c r="B346" s="53"/>
      <c r="C346" s="53"/>
      <c r="D346" s="66" t="s">
        <v>544</v>
      </c>
      <c r="E346" s="55"/>
      <c r="F346" s="56"/>
      <c r="G346" s="56"/>
      <c r="H346" s="56"/>
      <c r="I346" s="56"/>
      <c r="J346" s="55">
        <f>L346+O346</f>
        <v>0</v>
      </c>
      <c r="K346" s="56"/>
      <c r="L346" s="56"/>
      <c r="M346" s="56"/>
      <c r="N346" s="56"/>
      <c r="O346" s="63">
        <f t="shared" si="72"/>
        <v>0</v>
      </c>
      <c r="P346" s="57">
        <f t="shared" si="64"/>
        <v>0</v>
      </c>
    </row>
    <row r="347" spans="1:17" s="65" customFormat="1" ht="32.4" hidden="1" customHeight="1" x14ac:dyDescent="0.3">
      <c r="A347" s="59" t="s">
        <v>557</v>
      </c>
      <c r="B347" s="93" t="s">
        <v>180</v>
      </c>
      <c r="C347" s="93" t="s">
        <v>181</v>
      </c>
      <c r="D347" s="61" t="s">
        <v>182</v>
      </c>
      <c r="E347" s="62">
        <f>F347+I347</f>
        <v>0</v>
      </c>
      <c r="F347" s="63"/>
      <c r="G347" s="63"/>
      <c r="H347" s="63"/>
      <c r="I347" s="63"/>
      <c r="J347" s="62">
        <f t="shared" si="73"/>
        <v>0</v>
      </c>
      <c r="K347" s="63"/>
      <c r="L347" s="63"/>
      <c r="M347" s="63"/>
      <c r="N347" s="63"/>
      <c r="O347" s="63">
        <f t="shared" si="72"/>
        <v>0</v>
      </c>
      <c r="P347" s="64">
        <f t="shared" si="64"/>
        <v>0</v>
      </c>
    </row>
    <row r="348" spans="1:17" s="58" customFormat="1" hidden="1" x14ac:dyDescent="0.3">
      <c r="A348" s="52"/>
      <c r="B348" s="89"/>
      <c r="C348" s="89"/>
      <c r="D348" s="66" t="s">
        <v>49</v>
      </c>
      <c r="E348" s="55"/>
      <c r="F348" s="56"/>
      <c r="G348" s="56"/>
      <c r="H348" s="56"/>
      <c r="I348" s="56"/>
      <c r="J348" s="55">
        <f t="shared" si="73"/>
        <v>0</v>
      </c>
      <c r="K348" s="56"/>
      <c r="L348" s="56"/>
      <c r="M348" s="56"/>
      <c r="N348" s="56"/>
      <c r="O348" s="63">
        <f t="shared" si="72"/>
        <v>0</v>
      </c>
      <c r="P348" s="64">
        <f t="shared" si="64"/>
        <v>0</v>
      </c>
    </row>
    <row r="349" spans="1:17" s="65" customFormat="1" hidden="1" x14ac:dyDescent="0.3">
      <c r="A349" s="59" t="s">
        <v>558</v>
      </c>
      <c r="B349" s="93" t="s">
        <v>185</v>
      </c>
      <c r="C349" s="93" t="s">
        <v>186</v>
      </c>
      <c r="D349" s="61" t="s">
        <v>187</v>
      </c>
      <c r="E349" s="62">
        <f t="shared" si="71"/>
        <v>0</v>
      </c>
      <c r="F349" s="63"/>
      <c r="G349" s="63"/>
      <c r="H349" s="63"/>
      <c r="I349" s="63"/>
      <c r="J349" s="62">
        <f t="shared" si="73"/>
        <v>0</v>
      </c>
      <c r="K349" s="63"/>
      <c r="L349" s="63"/>
      <c r="M349" s="63"/>
      <c r="N349" s="63"/>
      <c r="O349" s="63">
        <f t="shared" si="72"/>
        <v>0</v>
      </c>
      <c r="P349" s="64">
        <f t="shared" si="64"/>
        <v>0</v>
      </c>
    </row>
    <row r="350" spans="1:17" s="65" customFormat="1" hidden="1" x14ac:dyDescent="0.3">
      <c r="A350" s="59" t="s">
        <v>559</v>
      </c>
      <c r="B350" s="93" t="s">
        <v>196</v>
      </c>
      <c r="C350" s="93"/>
      <c r="D350" s="94" t="s">
        <v>197</v>
      </c>
      <c r="E350" s="62">
        <f t="shared" si="71"/>
        <v>0</v>
      </c>
      <c r="F350" s="63"/>
      <c r="G350" s="63"/>
      <c r="H350" s="63"/>
      <c r="I350" s="63"/>
      <c r="J350" s="62">
        <f t="shared" si="73"/>
        <v>0</v>
      </c>
      <c r="K350" s="63"/>
      <c r="L350" s="63"/>
      <c r="M350" s="63"/>
      <c r="N350" s="63"/>
      <c r="O350" s="63">
        <f t="shared" si="72"/>
        <v>0</v>
      </c>
      <c r="P350" s="64">
        <f t="shared" si="64"/>
        <v>0</v>
      </c>
    </row>
    <row r="351" spans="1:17" s="58" customFormat="1" ht="27.6" hidden="1" x14ac:dyDescent="0.3">
      <c r="A351" s="52" t="s">
        <v>560</v>
      </c>
      <c r="B351" s="89" t="s">
        <v>199</v>
      </c>
      <c r="C351" s="89" t="s">
        <v>200</v>
      </c>
      <c r="D351" s="90" t="s">
        <v>201</v>
      </c>
      <c r="E351" s="55">
        <f t="shared" si="71"/>
        <v>0</v>
      </c>
      <c r="F351" s="56"/>
      <c r="G351" s="56"/>
      <c r="H351" s="56"/>
      <c r="I351" s="56"/>
      <c r="J351" s="55">
        <f t="shared" si="73"/>
        <v>0</v>
      </c>
      <c r="K351" s="56"/>
      <c r="L351" s="56"/>
      <c r="M351" s="56"/>
      <c r="N351" s="56"/>
      <c r="O351" s="63">
        <f t="shared" si="72"/>
        <v>0</v>
      </c>
      <c r="P351" s="57">
        <f t="shared" si="64"/>
        <v>0</v>
      </c>
    </row>
    <row r="352" spans="1:17" s="65" customFormat="1" ht="27.6" hidden="1" x14ac:dyDescent="0.3">
      <c r="A352" s="59" t="s">
        <v>561</v>
      </c>
      <c r="B352" s="93" t="s">
        <v>438</v>
      </c>
      <c r="C352" s="60" t="s">
        <v>439</v>
      </c>
      <c r="D352" s="61" t="s">
        <v>440</v>
      </c>
      <c r="E352" s="62">
        <f t="shared" si="71"/>
        <v>0</v>
      </c>
      <c r="F352" s="63"/>
      <c r="G352" s="63"/>
      <c r="H352" s="63"/>
      <c r="I352" s="63"/>
      <c r="J352" s="62">
        <f t="shared" si="73"/>
        <v>0</v>
      </c>
      <c r="K352" s="63"/>
      <c r="L352" s="63"/>
      <c r="M352" s="63"/>
      <c r="N352" s="63"/>
      <c r="O352" s="63">
        <f t="shared" si="72"/>
        <v>0</v>
      </c>
      <c r="P352" s="64">
        <f t="shared" si="64"/>
        <v>0</v>
      </c>
    </row>
    <row r="353" spans="1:16" s="65" customFormat="1" ht="27.6" hidden="1" x14ac:dyDescent="0.3">
      <c r="A353" s="59" t="s">
        <v>562</v>
      </c>
      <c r="B353" s="93" t="s">
        <v>469</v>
      </c>
      <c r="C353" s="53" t="s">
        <v>457</v>
      </c>
      <c r="D353" s="61" t="s">
        <v>470</v>
      </c>
      <c r="E353" s="62"/>
      <c r="F353" s="63"/>
      <c r="G353" s="63"/>
      <c r="H353" s="63"/>
      <c r="I353" s="63"/>
      <c r="J353" s="62">
        <f t="shared" si="73"/>
        <v>0</v>
      </c>
      <c r="K353" s="63"/>
      <c r="L353" s="63"/>
      <c r="M353" s="63"/>
      <c r="N353" s="63"/>
      <c r="O353" s="63">
        <f t="shared" si="72"/>
        <v>0</v>
      </c>
      <c r="P353" s="64">
        <f t="shared" si="64"/>
        <v>0</v>
      </c>
    </row>
    <row r="354" spans="1:16" s="65" customFormat="1" ht="27.6" hidden="1" x14ac:dyDescent="0.3">
      <c r="A354" s="59" t="s">
        <v>563</v>
      </c>
      <c r="B354" s="93" t="s">
        <v>564</v>
      </c>
      <c r="C354" s="53" t="s">
        <v>457</v>
      </c>
      <c r="D354" s="61" t="s">
        <v>565</v>
      </c>
      <c r="E354" s="62"/>
      <c r="F354" s="63"/>
      <c r="G354" s="63"/>
      <c r="H354" s="63"/>
      <c r="I354" s="63"/>
      <c r="J354" s="62">
        <f t="shared" si="73"/>
        <v>0</v>
      </c>
      <c r="K354" s="63"/>
      <c r="L354" s="63"/>
      <c r="M354" s="63"/>
      <c r="N354" s="63"/>
      <c r="O354" s="63">
        <f t="shared" si="72"/>
        <v>0</v>
      </c>
      <c r="P354" s="64">
        <f t="shared" si="64"/>
        <v>0</v>
      </c>
    </row>
    <row r="355" spans="1:16" s="65" customFormat="1" hidden="1" x14ac:dyDescent="0.3">
      <c r="A355" s="59" t="s">
        <v>566</v>
      </c>
      <c r="B355" s="93" t="s">
        <v>492</v>
      </c>
      <c r="C355" s="53"/>
      <c r="D355" s="61"/>
      <c r="E355" s="62"/>
      <c r="F355" s="63"/>
      <c r="G355" s="63"/>
      <c r="H355" s="63"/>
      <c r="I355" s="63"/>
      <c r="J355" s="62">
        <f t="shared" si="73"/>
        <v>0</v>
      </c>
      <c r="K355" s="63"/>
      <c r="L355" s="63"/>
      <c r="M355" s="63"/>
      <c r="N355" s="63"/>
      <c r="O355" s="63">
        <f t="shared" si="72"/>
        <v>0</v>
      </c>
      <c r="P355" s="64">
        <f t="shared" si="64"/>
        <v>0</v>
      </c>
    </row>
    <row r="356" spans="1:16" s="65" customFormat="1" hidden="1" x14ac:dyDescent="0.3">
      <c r="A356" s="59" t="s">
        <v>567</v>
      </c>
      <c r="B356" s="93" t="s">
        <v>495</v>
      </c>
      <c r="C356" s="53" t="s">
        <v>496</v>
      </c>
      <c r="D356" s="61" t="s">
        <v>497</v>
      </c>
      <c r="E356" s="62">
        <f>F356</f>
        <v>0</v>
      </c>
      <c r="F356" s="63"/>
      <c r="G356" s="63"/>
      <c r="H356" s="63"/>
      <c r="I356" s="63"/>
      <c r="J356" s="62">
        <f t="shared" si="73"/>
        <v>0</v>
      </c>
      <c r="K356" s="63"/>
      <c r="L356" s="63"/>
      <c r="M356" s="63"/>
      <c r="N356" s="63"/>
      <c r="O356" s="63">
        <f t="shared" si="72"/>
        <v>0</v>
      </c>
      <c r="P356" s="64">
        <f t="shared" si="64"/>
        <v>0</v>
      </c>
    </row>
    <row r="357" spans="1:16" s="65" customFormat="1" hidden="1" x14ac:dyDescent="0.3">
      <c r="A357" s="59" t="s">
        <v>568</v>
      </c>
      <c r="B357" s="93" t="s">
        <v>499</v>
      </c>
      <c r="C357" s="53" t="s">
        <v>496</v>
      </c>
      <c r="D357" s="61" t="s">
        <v>500</v>
      </c>
      <c r="E357" s="62"/>
      <c r="F357" s="63"/>
      <c r="G357" s="63"/>
      <c r="H357" s="63"/>
      <c r="I357" s="63"/>
      <c r="J357" s="62">
        <f t="shared" si="73"/>
        <v>0</v>
      </c>
      <c r="K357" s="63"/>
      <c r="L357" s="63"/>
      <c r="M357" s="63"/>
      <c r="N357" s="63"/>
      <c r="O357" s="63">
        <f t="shared" si="72"/>
        <v>0</v>
      </c>
      <c r="P357" s="64">
        <f t="shared" si="64"/>
        <v>0</v>
      </c>
    </row>
    <row r="358" spans="1:16" s="65" customFormat="1" ht="27.6" hidden="1" x14ac:dyDescent="0.3">
      <c r="A358" s="59" t="s">
        <v>569</v>
      </c>
      <c r="B358" s="93" t="s">
        <v>570</v>
      </c>
      <c r="C358" s="93" t="s">
        <v>496</v>
      </c>
      <c r="D358" s="61" t="s">
        <v>571</v>
      </c>
      <c r="E358" s="62">
        <f>F358+I358</f>
        <v>0</v>
      </c>
      <c r="F358" s="63"/>
      <c r="G358" s="63"/>
      <c r="H358" s="63"/>
      <c r="I358" s="63"/>
      <c r="J358" s="62">
        <f t="shared" si="73"/>
        <v>0</v>
      </c>
      <c r="K358" s="63"/>
      <c r="L358" s="63"/>
      <c r="M358" s="63"/>
      <c r="N358" s="63"/>
      <c r="O358" s="63">
        <f t="shared" si="72"/>
        <v>0</v>
      </c>
      <c r="P358" s="64">
        <f t="shared" si="64"/>
        <v>0</v>
      </c>
    </row>
    <row r="359" spans="1:16" s="65" customFormat="1" ht="33.6" customHeight="1" x14ac:dyDescent="0.3">
      <c r="A359" s="59" t="s">
        <v>673</v>
      </c>
      <c r="B359" s="93" t="s">
        <v>674</v>
      </c>
      <c r="C359" s="60" t="s">
        <v>496</v>
      </c>
      <c r="D359" s="61" t="s">
        <v>505</v>
      </c>
      <c r="E359" s="62">
        <f t="shared" si="71"/>
        <v>607762</v>
      </c>
      <c r="F359" s="95"/>
      <c r="G359" s="63"/>
      <c r="H359" s="63"/>
      <c r="I359" s="63">
        <f>3040900+100000-1570662-962476</f>
        <v>607762</v>
      </c>
      <c r="J359" s="62">
        <f t="shared" si="73"/>
        <v>0</v>
      </c>
      <c r="K359" s="63">
        <v>0</v>
      </c>
      <c r="L359" s="63"/>
      <c r="M359" s="63"/>
      <c r="N359" s="63"/>
      <c r="O359" s="63">
        <f t="shared" si="72"/>
        <v>0</v>
      </c>
      <c r="P359" s="64">
        <f t="shared" si="64"/>
        <v>607762</v>
      </c>
    </row>
    <row r="360" spans="1:16" s="65" customFormat="1" ht="32.4" hidden="1" customHeight="1" x14ac:dyDescent="0.3">
      <c r="A360" s="59" t="s">
        <v>701</v>
      </c>
      <c r="B360" s="93" t="s">
        <v>702</v>
      </c>
      <c r="C360" s="53" t="s">
        <v>487</v>
      </c>
      <c r="D360" s="61" t="s">
        <v>703</v>
      </c>
      <c r="E360" s="62">
        <f t="shared" si="71"/>
        <v>0</v>
      </c>
      <c r="F360" s="95"/>
      <c r="G360" s="63"/>
      <c r="H360" s="63"/>
      <c r="I360" s="63"/>
      <c r="J360" s="62">
        <f t="shared" si="73"/>
        <v>0</v>
      </c>
      <c r="K360" s="63"/>
      <c r="L360" s="63"/>
      <c r="M360" s="63"/>
      <c r="N360" s="63"/>
      <c r="O360" s="63">
        <f t="shared" si="72"/>
        <v>0</v>
      </c>
      <c r="P360" s="64">
        <f t="shared" si="64"/>
        <v>0</v>
      </c>
    </row>
    <row r="361" spans="1:16" ht="32.4" hidden="1" customHeight="1" x14ac:dyDescent="0.3">
      <c r="A361" s="24" t="s">
        <v>572</v>
      </c>
      <c r="B361" s="36" t="s">
        <v>507</v>
      </c>
      <c r="C361" s="36" t="s">
        <v>496</v>
      </c>
      <c r="D361" s="26" t="s">
        <v>508</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6"/>
      <c r="G362" s="42"/>
      <c r="H362" s="42"/>
      <c r="I362" s="42"/>
      <c r="J362" s="27">
        <f>L362+O362</f>
        <v>0</v>
      </c>
      <c r="K362" s="42"/>
      <c r="L362" s="31"/>
      <c r="M362" s="31"/>
      <c r="N362" s="31"/>
      <c r="O362" s="31">
        <f t="shared" si="72"/>
        <v>0</v>
      </c>
      <c r="P362" s="22">
        <f t="shared" si="64"/>
        <v>0</v>
      </c>
    </row>
    <row r="363" spans="1:16" ht="32.4" hidden="1" customHeight="1" x14ac:dyDescent="0.3">
      <c r="A363" s="24" t="s">
        <v>573</v>
      </c>
      <c r="B363" s="36" t="s">
        <v>511</v>
      </c>
      <c r="C363" s="36" t="s">
        <v>496</v>
      </c>
      <c r="D363" s="26" t="s">
        <v>574</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575</v>
      </c>
      <c r="B364" s="75" t="s">
        <v>538</v>
      </c>
      <c r="C364" s="75" t="s">
        <v>516</v>
      </c>
      <c r="D364" s="26" t="s">
        <v>539</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576</v>
      </c>
      <c r="B365" s="25" t="s">
        <v>519</v>
      </c>
      <c r="C365" s="25" t="s">
        <v>520</v>
      </c>
      <c r="D365" s="33" t="s">
        <v>521</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577</v>
      </c>
      <c r="B368" s="25" t="s">
        <v>578</v>
      </c>
      <c r="C368" s="25"/>
      <c r="D368" s="26" t="s">
        <v>579</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543</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580</v>
      </c>
      <c r="B371" s="29" t="s">
        <v>581</v>
      </c>
      <c r="C371" s="29" t="s">
        <v>520</v>
      </c>
      <c r="D371" s="30" t="s">
        <v>582</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583</v>
      </c>
      <c r="B372" s="29" t="s">
        <v>584</v>
      </c>
      <c r="C372" s="29" t="s">
        <v>520</v>
      </c>
      <c r="D372" s="30" t="s">
        <v>585</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586</v>
      </c>
      <c r="B373" s="29" t="s">
        <v>587</v>
      </c>
      <c r="C373" s="29" t="s">
        <v>520</v>
      </c>
      <c r="D373" s="30" t="s">
        <v>588</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589</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590</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471</v>
      </c>
      <c r="C376" s="36"/>
      <c r="D376" s="26" t="s">
        <v>472</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473</v>
      </c>
      <c r="C377" s="37" t="s">
        <v>457</v>
      </c>
      <c r="D377" s="30" t="s">
        <v>591</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592</v>
      </c>
      <c r="C378" s="25"/>
      <c r="D378" s="39" t="s">
        <v>593</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594</v>
      </c>
      <c r="C379" s="29" t="s">
        <v>496</v>
      </c>
      <c r="D379" s="97" t="s">
        <v>595</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545</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596</v>
      </c>
      <c r="B381" s="25" t="s">
        <v>597</v>
      </c>
      <c r="C381" s="25" t="s">
        <v>520</v>
      </c>
      <c r="D381" s="26" t="s">
        <v>598</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599</v>
      </c>
      <c r="B382" s="25" t="s">
        <v>231</v>
      </c>
      <c r="C382" s="25"/>
      <c r="D382" s="26" t="s">
        <v>600</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601</v>
      </c>
      <c r="B383" s="29" t="s">
        <v>602</v>
      </c>
      <c r="C383" s="29" t="s">
        <v>56</v>
      </c>
      <c r="D383" s="30" t="s">
        <v>603</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604</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605</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606</v>
      </c>
      <c r="B388" s="36" t="s">
        <v>607</v>
      </c>
      <c r="C388" s="25" t="s">
        <v>42</v>
      </c>
      <c r="D388" s="69" t="s">
        <v>608</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609</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610</v>
      </c>
      <c r="B390" s="37" t="s">
        <v>526</v>
      </c>
      <c r="C390" s="29" t="s">
        <v>527</v>
      </c>
      <c r="D390" s="30" t="s">
        <v>528</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611</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612</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546</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613</v>
      </c>
      <c r="B395" s="37" t="s">
        <v>614</v>
      </c>
      <c r="C395" s="37" t="s">
        <v>92</v>
      </c>
      <c r="D395" s="26" t="s">
        <v>615</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616</v>
      </c>
      <c r="E396" s="21"/>
      <c r="F396" s="42"/>
      <c r="G396" s="42"/>
      <c r="H396" s="42"/>
      <c r="I396" s="42"/>
      <c r="J396" s="21">
        <f t="shared" si="73"/>
        <v>0</v>
      </c>
      <c r="K396" s="42"/>
      <c r="L396" s="42"/>
      <c r="M396" s="42"/>
      <c r="N396" s="42"/>
      <c r="O396" s="31">
        <f t="shared" si="72"/>
        <v>0</v>
      </c>
      <c r="P396" s="22">
        <f t="shared" si="74"/>
        <v>0</v>
      </c>
    </row>
    <row r="397" spans="1:16" hidden="1" x14ac:dyDescent="0.3">
      <c r="A397" s="24" t="s">
        <v>617</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618</v>
      </c>
      <c r="B398" s="25" t="s">
        <v>55</v>
      </c>
      <c r="C398" s="25" t="s">
        <v>56</v>
      </c>
      <c r="D398" s="33" t="s">
        <v>536</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612</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546</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619</v>
      </c>
      <c r="B401" s="37" t="s">
        <v>620</v>
      </c>
      <c r="C401" s="37" t="s">
        <v>496</v>
      </c>
      <c r="D401" s="30" t="s">
        <v>621</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622</v>
      </c>
      <c r="E402" s="40">
        <f>E404</f>
        <v>8900000</v>
      </c>
      <c r="F402" s="40">
        <f t="shared" ref="F402:O402" si="75">F404</f>
        <v>3900000</v>
      </c>
      <c r="G402" s="40">
        <f t="shared" si="75"/>
        <v>3100000</v>
      </c>
      <c r="H402" s="40">
        <f t="shared" si="75"/>
        <v>0</v>
      </c>
      <c r="I402" s="40">
        <f t="shared" si="75"/>
        <v>5000000</v>
      </c>
      <c r="J402" s="40">
        <f t="shared" si="75"/>
        <v>0</v>
      </c>
      <c r="K402" s="40">
        <f>K404</f>
        <v>0</v>
      </c>
      <c r="L402" s="40">
        <f t="shared" si="75"/>
        <v>0</v>
      </c>
      <c r="M402" s="40">
        <f t="shared" si="75"/>
        <v>0</v>
      </c>
      <c r="N402" s="40">
        <f t="shared" si="75"/>
        <v>0</v>
      </c>
      <c r="O402" s="40">
        <f t="shared" si="75"/>
        <v>0</v>
      </c>
      <c r="P402" s="15">
        <f t="shared" si="74"/>
        <v>8900000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623</v>
      </c>
      <c r="B404" s="36"/>
      <c r="C404" s="13"/>
      <c r="D404" s="20" t="s">
        <v>708</v>
      </c>
      <c r="E404" s="41">
        <f>E405+E407+E410+E415+E406</f>
        <v>8900000</v>
      </c>
      <c r="F404" s="41">
        <f t="shared" ref="F404:H404" si="76">F405+F407+F410+F415+F406</f>
        <v>3900000</v>
      </c>
      <c r="G404" s="41">
        <f t="shared" si="76"/>
        <v>3100000</v>
      </c>
      <c r="H404" s="41">
        <f t="shared" si="76"/>
        <v>0</v>
      </c>
      <c r="I404" s="41">
        <f>I405+I407+I410+I415+I406</f>
        <v>5000000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8900000</v>
      </c>
    </row>
    <row r="405" spans="1:18" ht="27.6" customHeight="1" x14ac:dyDescent="0.3">
      <c r="A405" s="24" t="s">
        <v>624</v>
      </c>
      <c r="B405" s="25" t="s">
        <v>28</v>
      </c>
      <c r="C405" s="25" t="s">
        <v>21</v>
      </c>
      <c r="D405" s="33" t="s">
        <v>109</v>
      </c>
      <c r="E405" s="62">
        <f t="shared" ref="E405:E412" si="77">F405+I405</f>
        <v>3900000</v>
      </c>
      <c r="F405" s="63">
        <v>3900000</v>
      </c>
      <c r="G405" s="63">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625</v>
      </c>
      <c r="B406" s="25" t="s">
        <v>626</v>
      </c>
      <c r="C406" s="25" t="s">
        <v>487</v>
      </c>
      <c r="D406" s="33" t="s">
        <v>627</v>
      </c>
      <c r="E406" s="27">
        <f t="shared" si="77"/>
        <v>5000000</v>
      </c>
      <c r="F406" s="31"/>
      <c r="G406" s="31"/>
      <c r="H406" s="31"/>
      <c r="I406" s="31">
        <f>20000000-15000000</f>
        <v>5000000</v>
      </c>
      <c r="J406" s="27">
        <f>L406+O406</f>
        <v>0</v>
      </c>
      <c r="K406" s="31">
        <v>0</v>
      </c>
      <c r="L406" s="31"/>
      <c r="M406" s="31"/>
      <c r="N406" s="31"/>
      <c r="O406" s="31">
        <f t="shared" si="78"/>
        <v>0</v>
      </c>
      <c r="P406" s="15">
        <f t="shared" si="79"/>
        <v>5000000</v>
      </c>
    </row>
    <row r="407" spans="1:18" hidden="1" x14ac:dyDescent="0.3">
      <c r="A407" s="24" t="s">
        <v>628</v>
      </c>
      <c r="B407" s="25" t="s">
        <v>629</v>
      </c>
      <c r="C407" s="25" t="s">
        <v>630</v>
      </c>
      <c r="D407" s="26" t="s">
        <v>631</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625</v>
      </c>
      <c r="B408" s="29" t="s">
        <v>626</v>
      </c>
      <c r="C408" s="29" t="s">
        <v>487</v>
      </c>
      <c r="D408" s="35" t="s">
        <v>627</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632</v>
      </c>
      <c r="B410" s="25" t="s">
        <v>633</v>
      </c>
      <c r="C410" s="25" t="s">
        <v>56</v>
      </c>
      <c r="D410" s="26" t="s">
        <v>634</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635</v>
      </c>
      <c r="B411" s="25" t="s">
        <v>636</v>
      </c>
      <c r="C411" s="25"/>
      <c r="D411" s="33" t="s">
        <v>637</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638</v>
      </c>
      <c r="B412" s="29" t="s">
        <v>639</v>
      </c>
      <c r="C412" s="29"/>
      <c r="D412" s="34" t="s">
        <v>640</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641</v>
      </c>
      <c r="E413" s="27"/>
      <c r="F413" s="21"/>
      <c r="G413" s="21"/>
      <c r="H413" s="21"/>
      <c r="I413" s="21"/>
      <c r="J413" s="27">
        <f>L413+O413</f>
        <v>0</v>
      </c>
      <c r="K413" s="21"/>
      <c r="L413" s="21"/>
      <c r="M413" s="21"/>
      <c r="N413" s="21"/>
      <c r="O413" s="31">
        <f t="shared" si="78"/>
        <v>0</v>
      </c>
      <c r="P413" s="15">
        <f t="shared" si="79"/>
        <v>0</v>
      </c>
    </row>
    <row r="414" spans="1:18" hidden="1" x14ac:dyDescent="0.3">
      <c r="A414" s="24" t="s">
        <v>642</v>
      </c>
      <c r="B414" s="25" t="s">
        <v>55</v>
      </c>
      <c r="C414" s="25" t="s">
        <v>56</v>
      </c>
      <c r="D414" s="34" t="s">
        <v>536</v>
      </c>
      <c r="E414" s="27"/>
      <c r="F414" s="27"/>
      <c r="G414" s="27"/>
      <c r="H414" s="27"/>
      <c r="I414" s="27"/>
      <c r="J414" s="27">
        <f>L414+O414</f>
        <v>0</v>
      </c>
      <c r="K414" s="27"/>
      <c r="L414" s="27"/>
      <c r="M414" s="27"/>
      <c r="N414" s="27"/>
      <c r="O414" s="31">
        <f t="shared" si="78"/>
        <v>0</v>
      </c>
      <c r="P414" s="15">
        <f t="shared" si="79"/>
        <v>0</v>
      </c>
    </row>
    <row r="415" spans="1:18" hidden="1" x14ac:dyDescent="0.3">
      <c r="A415" s="24" t="s">
        <v>643</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644</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738</v>
      </c>
      <c r="B418" s="12"/>
      <c r="C418" s="13"/>
      <c r="D418" s="14" t="s">
        <v>645</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646</v>
      </c>
      <c r="B419" s="36"/>
      <c r="C419" s="13"/>
      <c r="D419" s="20" t="s">
        <v>645</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647</v>
      </c>
      <c r="B420" s="25" t="s">
        <v>28</v>
      </c>
      <c r="C420" s="25" t="s">
        <v>21</v>
      </c>
      <c r="D420" s="33" t="s">
        <v>109</v>
      </c>
      <c r="E420" s="27">
        <f>F420+I420</f>
        <v>9800000</v>
      </c>
      <c r="F420" s="31">
        <v>9800000</v>
      </c>
      <c r="G420" s="31">
        <f>7800000</f>
        <v>7800000</v>
      </c>
      <c r="H420" s="31"/>
      <c r="I420" s="31"/>
      <c r="J420" s="27">
        <f>L420+O420</f>
        <v>0</v>
      </c>
      <c r="K420" s="31"/>
      <c r="L420" s="31"/>
      <c r="M420" s="31"/>
      <c r="N420" s="31"/>
      <c r="O420" s="31">
        <f>K420</f>
        <v>0</v>
      </c>
      <c r="P420" s="15">
        <f>E420+J420</f>
        <v>9800000</v>
      </c>
    </row>
    <row r="421" spans="1:18" s="65" customFormat="1" ht="27" customHeight="1" x14ac:dyDescent="0.3">
      <c r="A421" s="83">
        <v>3700000</v>
      </c>
      <c r="B421" s="84"/>
      <c r="C421" s="85"/>
      <c r="D421" s="86" t="s">
        <v>648</v>
      </c>
      <c r="E421" s="87">
        <f>E422</f>
        <v>81050000</v>
      </c>
      <c r="F421" s="87">
        <f t="shared" ref="F421:O421" si="82">F422</f>
        <v>78050000</v>
      </c>
      <c r="G421" s="87">
        <f t="shared" si="82"/>
        <v>6060000</v>
      </c>
      <c r="H421" s="87">
        <f t="shared" si="82"/>
        <v>0</v>
      </c>
      <c r="I421" s="87">
        <f t="shared" si="82"/>
        <v>0</v>
      </c>
      <c r="J421" s="87">
        <f t="shared" si="82"/>
        <v>0</v>
      </c>
      <c r="K421" s="87">
        <f>K422</f>
        <v>0</v>
      </c>
      <c r="L421" s="87">
        <f t="shared" si="82"/>
        <v>0</v>
      </c>
      <c r="M421" s="87">
        <f t="shared" si="82"/>
        <v>0</v>
      </c>
      <c r="N421" s="87">
        <f t="shared" si="82"/>
        <v>0</v>
      </c>
      <c r="O421" s="87">
        <f t="shared" si="82"/>
        <v>0</v>
      </c>
      <c r="P421" s="64">
        <f>E421+J421</f>
        <v>81050000</v>
      </c>
      <c r="R421" s="88"/>
    </row>
    <row r="422" spans="1:18" s="65" customFormat="1" ht="27.75" customHeight="1" x14ac:dyDescent="0.3">
      <c r="A422" s="59" t="s">
        <v>649</v>
      </c>
      <c r="B422" s="60"/>
      <c r="C422" s="85"/>
      <c r="D422" s="90" t="s">
        <v>648</v>
      </c>
      <c r="E422" s="91">
        <f>E423+E425+E429+E424+E428+E427+E426</f>
        <v>81050000</v>
      </c>
      <c r="F422" s="91">
        <f>F423+F425+F429+F424+F428+F427+F426</f>
        <v>78050000</v>
      </c>
      <c r="G422" s="91">
        <f t="shared" ref="G422:O422" si="83">G423+G425+G429+G424+G428</f>
        <v>6060000</v>
      </c>
      <c r="H422" s="91">
        <f t="shared" si="83"/>
        <v>0</v>
      </c>
      <c r="I422" s="91">
        <f t="shared" si="83"/>
        <v>0</v>
      </c>
      <c r="J422" s="91">
        <f>J423+J425+J429+J424+J428</f>
        <v>0</v>
      </c>
      <c r="K422" s="91">
        <f>K423+K425+K429+K424+K428</f>
        <v>0</v>
      </c>
      <c r="L422" s="91">
        <f t="shared" si="83"/>
        <v>0</v>
      </c>
      <c r="M422" s="91">
        <f t="shared" si="83"/>
        <v>0</v>
      </c>
      <c r="N422" s="91">
        <f t="shared" si="83"/>
        <v>0</v>
      </c>
      <c r="O422" s="91">
        <f t="shared" si="83"/>
        <v>0</v>
      </c>
      <c r="P422" s="91">
        <f>P423+P425+P429+P424++P426+P428+P427</f>
        <v>81050000</v>
      </c>
    </row>
    <row r="423" spans="1:18" s="65" customFormat="1" ht="30" customHeight="1" x14ac:dyDescent="0.3">
      <c r="A423" s="59" t="s">
        <v>650</v>
      </c>
      <c r="B423" s="93" t="s">
        <v>28</v>
      </c>
      <c r="C423" s="93" t="s">
        <v>21</v>
      </c>
      <c r="D423" s="94" t="s">
        <v>109</v>
      </c>
      <c r="E423" s="62">
        <f>F423+I423</f>
        <v>7750000</v>
      </c>
      <c r="F423" s="63">
        <v>7750000</v>
      </c>
      <c r="G423" s="63">
        <v>6060000</v>
      </c>
      <c r="H423" s="63"/>
      <c r="I423" s="63"/>
      <c r="J423" s="62">
        <f>L423+O423</f>
        <v>0</v>
      </c>
      <c r="K423" s="63"/>
      <c r="L423" s="63"/>
      <c r="M423" s="63"/>
      <c r="N423" s="63"/>
      <c r="O423" s="63">
        <f>K423</f>
        <v>0</v>
      </c>
      <c r="P423" s="64">
        <f t="shared" ref="P423:P429" si="84">E423+J423</f>
        <v>7750000</v>
      </c>
    </row>
    <row r="424" spans="1:18" s="65" customFormat="1" ht="21" hidden="1" customHeight="1" x14ac:dyDescent="0.3">
      <c r="A424" s="59" t="s">
        <v>651</v>
      </c>
      <c r="B424" s="93" t="s">
        <v>71</v>
      </c>
      <c r="C424" s="93" t="s">
        <v>652</v>
      </c>
      <c r="D424" s="95" t="s">
        <v>653</v>
      </c>
      <c r="E424" s="62">
        <f>F424+I424</f>
        <v>0</v>
      </c>
      <c r="F424" s="63"/>
      <c r="G424" s="63"/>
      <c r="H424" s="63"/>
      <c r="I424" s="63"/>
      <c r="J424" s="62"/>
      <c r="K424" s="63"/>
      <c r="L424" s="63"/>
      <c r="M424" s="63"/>
      <c r="N424" s="63"/>
      <c r="O424" s="63"/>
      <c r="P424" s="64">
        <f t="shared" si="84"/>
        <v>0</v>
      </c>
    </row>
    <row r="425" spans="1:18" ht="22.95" customHeight="1" x14ac:dyDescent="0.3">
      <c r="A425" s="24" t="s">
        <v>654</v>
      </c>
      <c r="B425" s="36" t="s">
        <v>655</v>
      </c>
      <c r="C425" s="25" t="s">
        <v>72</v>
      </c>
      <c r="D425" s="33" t="s">
        <v>676</v>
      </c>
      <c r="E425" s="31">
        <v>3000000</v>
      </c>
      <c r="F425" s="31"/>
      <c r="G425" s="31"/>
      <c r="H425" s="31"/>
      <c r="I425" s="31"/>
      <c r="J425" s="27">
        <f>L425+O425</f>
        <v>0</v>
      </c>
      <c r="K425" s="31"/>
      <c r="L425" s="31"/>
      <c r="M425" s="31"/>
      <c r="N425" s="31"/>
      <c r="O425" s="31">
        <f>K425</f>
        <v>0</v>
      </c>
      <c r="P425" s="15">
        <f t="shared" si="84"/>
        <v>3000000</v>
      </c>
    </row>
    <row r="426" spans="1:18" s="65" customFormat="1" ht="41.4" hidden="1" x14ac:dyDescent="0.3">
      <c r="A426" s="59" t="s">
        <v>697</v>
      </c>
      <c r="B426" s="60" t="s">
        <v>698</v>
      </c>
      <c r="C426" s="93" t="s">
        <v>658</v>
      </c>
      <c r="D426" s="94" t="s">
        <v>699</v>
      </c>
      <c r="E426" s="63">
        <f>F426</f>
        <v>0</v>
      </c>
      <c r="F426" s="63"/>
      <c r="G426" s="63"/>
      <c r="H426" s="63"/>
      <c r="I426" s="63"/>
      <c r="J426" s="62">
        <f>L426+O426</f>
        <v>0</v>
      </c>
      <c r="K426" s="63"/>
      <c r="L426" s="63"/>
      <c r="M426" s="63"/>
      <c r="N426" s="63"/>
      <c r="O426" s="63">
        <f>K426</f>
        <v>0</v>
      </c>
      <c r="P426" s="64">
        <f t="shared" si="84"/>
        <v>0</v>
      </c>
    </row>
    <row r="427" spans="1:18" s="65" customFormat="1" ht="32.4" customHeight="1" x14ac:dyDescent="0.3">
      <c r="A427" s="59" t="s">
        <v>690</v>
      </c>
      <c r="B427" s="60" t="s">
        <v>691</v>
      </c>
      <c r="C427" s="93" t="s">
        <v>692</v>
      </c>
      <c r="D427" s="94" t="s">
        <v>693</v>
      </c>
      <c r="E427" s="63">
        <f>F427</f>
        <v>70000000</v>
      </c>
      <c r="F427" s="63">
        <f>50000000+20000000</f>
        <v>70000000</v>
      </c>
      <c r="G427" s="63"/>
      <c r="H427" s="63"/>
      <c r="I427" s="63"/>
      <c r="J427" s="62">
        <f>L427+O427</f>
        <v>0</v>
      </c>
      <c r="K427" s="63"/>
      <c r="L427" s="63"/>
      <c r="M427" s="63"/>
      <c r="N427" s="63"/>
      <c r="O427" s="63">
        <f>K427</f>
        <v>0</v>
      </c>
      <c r="P427" s="64">
        <f t="shared" si="84"/>
        <v>70000000</v>
      </c>
    </row>
    <row r="428" spans="1:18" s="65" customFormat="1" ht="32.4" hidden="1" customHeight="1" x14ac:dyDescent="0.3">
      <c r="A428" s="59" t="s">
        <v>656</v>
      </c>
      <c r="B428" s="60" t="s">
        <v>657</v>
      </c>
      <c r="C428" s="93" t="s">
        <v>658</v>
      </c>
      <c r="D428" s="94" t="s">
        <v>659</v>
      </c>
      <c r="E428" s="63">
        <f>F428</f>
        <v>0</v>
      </c>
      <c r="F428" s="63"/>
      <c r="G428" s="63"/>
      <c r="H428" s="63"/>
      <c r="I428" s="63"/>
      <c r="J428" s="62">
        <f>L428+O428</f>
        <v>0</v>
      </c>
      <c r="K428" s="63"/>
      <c r="L428" s="63"/>
      <c r="M428" s="63"/>
      <c r="N428" s="63"/>
      <c r="O428" s="63">
        <f>K428</f>
        <v>0</v>
      </c>
      <c r="P428" s="64">
        <f t="shared" si="84"/>
        <v>0</v>
      </c>
    </row>
    <row r="429" spans="1:18" ht="32.4" customHeight="1" x14ac:dyDescent="0.3">
      <c r="A429" s="24" t="s">
        <v>660</v>
      </c>
      <c r="B429" s="36" t="s">
        <v>661</v>
      </c>
      <c r="C429" s="25" t="s">
        <v>658</v>
      </c>
      <c r="D429" s="33" t="s">
        <v>662</v>
      </c>
      <c r="E429" s="31">
        <f>F429+I429</f>
        <v>300000</v>
      </c>
      <c r="F429" s="31">
        <v>300000</v>
      </c>
      <c r="G429" s="31"/>
      <c r="H429" s="31"/>
      <c r="I429" s="31"/>
      <c r="J429" s="27">
        <f>L429+O429</f>
        <v>0</v>
      </c>
      <c r="K429" s="31"/>
      <c r="L429" s="31"/>
      <c r="M429" s="31"/>
      <c r="N429" s="31"/>
      <c r="O429" s="31">
        <f>K429</f>
        <v>0</v>
      </c>
      <c r="P429" s="15">
        <f t="shared" si="84"/>
        <v>300000</v>
      </c>
    </row>
    <row r="430" spans="1:18" s="65" customFormat="1" ht="21" customHeight="1" x14ac:dyDescent="0.3">
      <c r="A430" s="59"/>
      <c r="B430" s="60"/>
      <c r="C430" s="98"/>
      <c r="D430" s="86" t="s">
        <v>741</v>
      </c>
      <c r="E430" s="87">
        <f t="shared" ref="E430:P430" si="85">E14+E45+E107+E165+E260+E267+E281+E298+E328+E402+E421+E418</f>
        <v>539770350</v>
      </c>
      <c r="F430" s="87">
        <f t="shared" si="85"/>
        <v>523507226</v>
      </c>
      <c r="G430" s="87">
        <f t="shared" si="85"/>
        <v>240407252.31999999</v>
      </c>
      <c r="H430" s="87">
        <f t="shared" si="85"/>
        <v>3839080</v>
      </c>
      <c r="I430" s="87">
        <f t="shared" si="85"/>
        <v>13263124</v>
      </c>
      <c r="J430" s="87">
        <f t="shared" si="85"/>
        <v>403100</v>
      </c>
      <c r="K430" s="87">
        <f t="shared" si="85"/>
        <v>0</v>
      </c>
      <c r="L430" s="87">
        <f t="shared" si="85"/>
        <v>403100</v>
      </c>
      <c r="M430" s="87">
        <f t="shared" si="85"/>
        <v>0</v>
      </c>
      <c r="N430" s="87">
        <f t="shared" si="85"/>
        <v>0</v>
      </c>
      <c r="O430" s="87">
        <f t="shared" si="85"/>
        <v>0</v>
      </c>
      <c r="P430" s="87">
        <f t="shared" si="85"/>
        <v>540173450</v>
      </c>
      <c r="R430" s="88"/>
    </row>
    <row r="431" spans="1:18" x14ac:dyDescent="0.3">
      <c r="P431" s="100"/>
    </row>
    <row r="432" spans="1:18" ht="50.25" customHeight="1" x14ac:dyDescent="0.3">
      <c r="D432" s="68" t="s">
        <v>751</v>
      </c>
      <c r="E432" s="77"/>
      <c r="O432" s="3" t="s">
        <v>700</v>
      </c>
    </row>
    <row r="433" spans="4:17" ht="15.6" customHeight="1" x14ac:dyDescent="0.3">
      <c r="D433" s="68"/>
    </row>
    <row r="434" spans="4:17" ht="19.2" customHeight="1" x14ac:dyDescent="0.3">
      <c r="D434" s="106" t="s">
        <v>688</v>
      </c>
      <c r="E434" s="106"/>
      <c r="O434" s="3" t="s">
        <v>744</v>
      </c>
    </row>
    <row r="435" spans="4:17" ht="13.95" customHeight="1" x14ac:dyDescent="0.3"/>
    <row r="436" spans="4:17" hidden="1" x14ac:dyDescent="0.3">
      <c r="E436" s="99">
        <v>1184409100</v>
      </c>
      <c r="F436" s="99"/>
      <c r="G436" s="99"/>
      <c r="H436" s="99"/>
      <c r="I436" s="99"/>
      <c r="J436" s="99">
        <v>33549700</v>
      </c>
      <c r="K436" s="99">
        <v>8500000</v>
      </c>
      <c r="L436" s="99"/>
      <c r="M436" s="99"/>
      <c r="N436" s="99"/>
      <c r="O436" s="99"/>
      <c r="P436" s="99">
        <v>1217958800</v>
      </c>
      <c r="Q436" s="3" t="s">
        <v>663</v>
      </c>
    </row>
    <row r="437" spans="4:17" hidden="1" x14ac:dyDescent="0.3">
      <c r="E437" s="99">
        <f>E430-E436</f>
        <v>-644638750</v>
      </c>
      <c r="F437" s="99"/>
      <c r="G437" s="99"/>
      <c r="H437" s="99"/>
      <c r="I437" s="99"/>
      <c r="J437" s="99">
        <f>J436-J430</f>
        <v>33146600</v>
      </c>
      <c r="K437" s="99">
        <f>K436-K430</f>
        <v>8500000</v>
      </c>
      <c r="L437" s="99"/>
      <c r="M437" s="99"/>
      <c r="N437" s="99"/>
      <c r="O437" s="99"/>
      <c r="P437" s="99">
        <f>P436-P430</f>
        <v>677785350</v>
      </c>
      <c r="Q437" s="3" t="s">
        <v>664</v>
      </c>
    </row>
    <row r="438" spans="4:17" hidden="1" x14ac:dyDescent="0.3">
      <c r="E438" s="99">
        <v>-100800000</v>
      </c>
      <c r="F438" s="99"/>
      <c r="G438" s="99"/>
      <c r="H438" s="99"/>
      <c r="I438" s="99"/>
      <c r="J438" s="99">
        <v>50000000</v>
      </c>
      <c r="K438" s="99">
        <v>50000000</v>
      </c>
      <c r="L438" s="99"/>
      <c r="M438" s="99"/>
      <c r="N438" s="99"/>
      <c r="O438" s="99"/>
      <c r="P438" s="99">
        <v>-50800000</v>
      </c>
      <c r="Q438" s="3" t="s">
        <v>665</v>
      </c>
    </row>
    <row r="439" spans="4:17" hidden="1" x14ac:dyDescent="0.3">
      <c r="E439" s="99">
        <f>E437-E438</f>
        <v>-543838750</v>
      </c>
      <c r="F439" s="99"/>
      <c r="G439" s="99"/>
      <c r="H439" s="99"/>
      <c r="I439" s="99"/>
      <c r="J439" s="99">
        <f>J437+J438</f>
        <v>83146600</v>
      </c>
      <c r="K439" s="99">
        <f>K437+K438</f>
        <v>58500000</v>
      </c>
      <c r="L439" s="99"/>
      <c r="M439" s="99"/>
      <c r="N439" s="99"/>
      <c r="O439" s="99"/>
      <c r="P439" s="99">
        <f>P437+P438</f>
        <v>626985350</v>
      </c>
    </row>
    <row r="440" spans="4:17" hidden="1" x14ac:dyDescent="0.3">
      <c r="E440" s="99">
        <v>0</v>
      </c>
      <c r="F440" s="99"/>
      <c r="G440" s="99"/>
      <c r="H440" s="99"/>
      <c r="I440" s="99"/>
      <c r="J440" s="99"/>
      <c r="K440" s="99"/>
      <c r="L440" s="99"/>
      <c r="M440" s="99"/>
      <c r="N440" s="99"/>
      <c r="O440" s="99"/>
      <c r="P440" s="99"/>
      <c r="Q440" s="3" t="s">
        <v>666</v>
      </c>
    </row>
    <row r="441" spans="4:17" hidden="1" x14ac:dyDescent="0.3">
      <c r="E441" s="99">
        <f>E439+E440</f>
        <v>-543838750</v>
      </c>
      <c r="F441" s="99"/>
      <c r="G441" s="99"/>
      <c r="H441" s="99"/>
      <c r="I441" s="99"/>
      <c r="J441" s="99">
        <f>J439-J440</f>
        <v>83146600</v>
      </c>
      <c r="K441" s="99">
        <f>K439-K440</f>
        <v>58500000</v>
      </c>
      <c r="L441" s="99"/>
      <c r="M441" s="99"/>
      <c r="N441" s="99"/>
      <c r="O441" s="99"/>
      <c r="P441" s="99">
        <f>P439-P440</f>
        <v>626985350</v>
      </c>
    </row>
    <row r="442" spans="4:17" x14ac:dyDescent="0.3">
      <c r="E442" s="99"/>
      <c r="F442" s="99"/>
      <c r="G442" s="99"/>
      <c r="H442" s="99"/>
      <c r="I442" s="99"/>
      <c r="J442" s="99"/>
      <c r="K442" s="99"/>
      <c r="L442" s="99"/>
      <c r="M442" s="99"/>
      <c r="N442" s="99"/>
      <c r="O442" s="99"/>
      <c r="P442" s="99"/>
    </row>
    <row r="443" spans="4:17" hidden="1" x14ac:dyDescent="0.3">
      <c r="K443" s="99"/>
    </row>
    <row r="444" spans="4:17" hidden="1" x14ac:dyDescent="0.3">
      <c r="E444" s="3">
        <f>50000/E430*100</f>
        <v>9.2631986918140282E-3</v>
      </c>
    </row>
    <row r="445" spans="4:17" hidden="1" x14ac:dyDescent="0.3">
      <c r="E445" s="3">
        <f>E425/E430*100</f>
        <v>0.5557919215088416</v>
      </c>
    </row>
    <row r="446" spans="4:17" x14ac:dyDescent="0.3">
      <c r="D446" s="9"/>
    </row>
    <row r="447" spans="4:17" x14ac:dyDescent="0.3">
      <c r="E447"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4:E434"/>
    <mergeCell ref="K10:K12"/>
    <mergeCell ref="L10:L12"/>
    <mergeCell ref="M10:N10"/>
    <mergeCell ref="O10:O12"/>
    <mergeCell ref="G11:G12"/>
    <mergeCell ref="H11:H12"/>
    <mergeCell ref="M11:M12"/>
    <mergeCell ref="N11:N12"/>
  </mergeCells>
  <phoneticPr fontId="1" type="noConversion"/>
  <hyperlinks>
    <hyperlink ref="C398" location="!tnref1" display="0511" xr:uid="{00000000-0004-0000-0000-000000000000}"/>
  </hyperlinks>
  <pageMargins left="1.1811023622047245" right="0.39370078740157483" top="0.78740157480314965" bottom="0.78740157480314965" header="0.11811023622047245" footer="0.31496062992125984"/>
  <pageSetup paperSize="9" scale="44" fitToHeight="3"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2026-04-03T14:06:28Z</cp:lastPrinted>
  <dcterms:created xsi:type="dcterms:W3CDTF">2015-06-05T18:19:34Z</dcterms:created>
  <dcterms:modified xsi:type="dcterms:W3CDTF">2026-06-25T11:23:27Z</dcterms:modified>
</cp:coreProperties>
</file>